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90" windowHeight="6120" tabRatio="607" activeTab="9"/>
  </bookViews>
  <sheets>
    <sheet name="ต.ค." sheetId="1" r:id="rId1"/>
    <sheet name="พ.ย." sheetId="2" r:id="rId2"/>
    <sheet name="ธ.ค." sheetId="3" r:id="rId3"/>
    <sheet name="ม.ค." sheetId="4" r:id="rId4"/>
    <sheet name="ก.พ." sheetId="5" r:id="rId5"/>
    <sheet name="มี.ค" sheetId="6" r:id="rId6"/>
    <sheet name="เม.ย." sheetId="7" r:id="rId7"/>
    <sheet name="พ.ค." sheetId="8" r:id="rId8"/>
    <sheet name="มิ.ย." sheetId="9" r:id="rId9"/>
    <sheet name="ก.ค." sheetId="10" r:id="rId10"/>
    <sheet name="ส.ค." sheetId="11" r:id="rId11"/>
    <sheet name="ก.ย." sheetId="12" r:id="rId12"/>
  </sheets>
  <definedNames/>
  <calcPr fullCalcOnLoad="1"/>
</workbook>
</file>

<file path=xl/sharedStrings.xml><?xml version="1.0" encoding="utf-8"?>
<sst xmlns="http://schemas.openxmlformats.org/spreadsheetml/2006/main" count="1475" uniqueCount="71">
  <si>
    <t>กระดาษทำการกระทบยอด</t>
  </si>
  <si>
    <t xml:space="preserve">                    แผนงาน/งาน</t>
  </si>
  <si>
    <t>รวม</t>
  </si>
  <si>
    <t>หมวด/ประเภทรายจ่าย</t>
  </si>
  <si>
    <t>รวมเดือนนี้</t>
  </si>
  <si>
    <t>รวมตั้งแต่ต้นปี</t>
  </si>
  <si>
    <t>000</t>
  </si>
  <si>
    <t>00110</t>
  </si>
  <si>
    <t>00111</t>
  </si>
  <si>
    <t>00120</t>
  </si>
  <si>
    <t>00121</t>
  </si>
  <si>
    <t>00113</t>
  </si>
  <si>
    <t>00210</t>
  </si>
  <si>
    <t>00211</t>
  </si>
  <si>
    <t>00212</t>
  </si>
  <si>
    <t>00241</t>
  </si>
  <si>
    <t>00242</t>
  </si>
  <si>
    <t>00240</t>
  </si>
  <si>
    <t>00243</t>
  </si>
  <si>
    <t>00244</t>
  </si>
  <si>
    <t>00250</t>
  </si>
  <si>
    <t>00252</t>
  </si>
  <si>
    <t>00260</t>
  </si>
  <si>
    <t>00262</t>
  </si>
  <si>
    <t>00261</t>
  </si>
  <si>
    <t>00410</t>
  </si>
  <si>
    <t>00411</t>
  </si>
  <si>
    <t>รายจ่ายตามงบบประมาณ</t>
  </si>
  <si>
    <t>001</t>
  </si>
  <si>
    <t>002</t>
  </si>
  <si>
    <t>003</t>
  </si>
  <si>
    <t>004</t>
  </si>
  <si>
    <t>00320</t>
  </si>
  <si>
    <t>00321</t>
  </si>
  <si>
    <t>00123</t>
  </si>
  <si>
    <t>00263</t>
  </si>
  <si>
    <t>00220</t>
  </si>
  <si>
    <t>00223</t>
  </si>
  <si>
    <t xml:space="preserve">                  แผนงาน/งาน</t>
  </si>
  <si>
    <t xml:space="preserve">                 แผนงาน/งาน</t>
  </si>
  <si>
    <t>00224</t>
  </si>
  <si>
    <t xml:space="preserve">            แผนงาน/งาน</t>
  </si>
  <si>
    <t xml:space="preserve">              แผนงาน/งาน</t>
  </si>
  <si>
    <t>00264</t>
  </si>
  <si>
    <t>00253</t>
  </si>
  <si>
    <t xml:space="preserve">                    รวมเดือนนี้</t>
  </si>
  <si>
    <t xml:space="preserve">           รวมตั้งแต่ต้นปี</t>
  </si>
  <si>
    <t xml:space="preserve">            รวมเดือนนี้</t>
  </si>
  <si>
    <t>00221</t>
  </si>
  <si>
    <t xml:space="preserve">         แผนงาน/งาน</t>
  </si>
  <si>
    <t>รายจ่ายตามงบประมาณ</t>
  </si>
  <si>
    <t>00112</t>
  </si>
  <si>
    <t>00230</t>
  </si>
  <si>
    <t>00232</t>
  </si>
  <si>
    <t xml:space="preserve">          แผนงาน/งาน</t>
  </si>
  <si>
    <t>005</t>
  </si>
  <si>
    <t xml:space="preserve">           แผนงาน/งาน</t>
  </si>
  <si>
    <t>ประจำเดือน กุมภาพันธ์  2554</t>
  </si>
  <si>
    <t>ประจำเดือน มีนาคม  2554</t>
  </si>
  <si>
    <t>ประจำเดือน เมษายน  2554</t>
  </si>
  <si>
    <t>ประจำเดือน สิงหาคม  2554</t>
  </si>
  <si>
    <t>ประจำเดือน กันยายน  2554</t>
  </si>
  <si>
    <t>ประจำเดือน ตุลาคม  2554</t>
  </si>
  <si>
    <t>ประจำเดือน พฤศจิกายน  2554</t>
  </si>
  <si>
    <t>ประจำเดือน มกราคม  2555</t>
  </si>
  <si>
    <t>ประจำเดือน ธันวาคม  2554</t>
  </si>
  <si>
    <t>ประจำเดือน พฤษภาคม  2555</t>
  </si>
  <si>
    <t>ประจำเดือน มิถุนายน  2555</t>
  </si>
  <si>
    <t>00330</t>
  </si>
  <si>
    <t>00333</t>
  </si>
  <si>
    <t>ประจำเดือน กรกฎาคม  2555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</si>
</sst>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  <numFmt numFmtId="200" formatCode="_-* #,##0.0_-;\-* #,##0.0_-;_-* &quot;-&quot;??_-;_-@_-"/>
    <numFmt numFmtId="201" formatCode="_-* #,##0.000_-;\-* #,##0.000_-;_-* &quot;-&quot;??_-;_-@_-"/>
    <numFmt numFmtId="202" formatCode="0.0"/>
    <numFmt numFmtId="203" formatCode="#,##0.00_ ;\-#,##0.00\ "/>
    <numFmt numFmtId="204" formatCode="_(* #,##0.0_);_(* \(#,##0.0\);_(* &quot;-&quot;?_);_(@_)"/>
    <numFmt numFmtId="205" formatCode="#,##0_ ;\-#,##0\ "/>
  </numFmts>
  <fonts count="14">
    <font>
      <sz val="14"/>
      <name val="Cordia New"/>
      <family val="0"/>
    </font>
    <font>
      <b/>
      <sz val="16"/>
      <name val="Cordia New"/>
      <family val="2"/>
    </font>
    <font>
      <sz val="12"/>
      <name val="Cordia New"/>
      <family val="2"/>
    </font>
    <font>
      <sz val="10"/>
      <name val="Cordia New"/>
      <family val="2"/>
    </font>
    <font>
      <sz val="11"/>
      <name val="Cordia New"/>
      <family val="2"/>
    </font>
    <font>
      <b/>
      <sz val="11"/>
      <name val="Cordia New"/>
      <family val="2"/>
    </font>
    <font>
      <sz val="8"/>
      <name val="Cordia New"/>
      <family val="0"/>
    </font>
    <font>
      <u val="single"/>
      <sz val="12.6"/>
      <color indexed="12"/>
      <name val="Cordia New"/>
      <family val="0"/>
    </font>
    <font>
      <u val="single"/>
      <sz val="12.6"/>
      <color indexed="36"/>
      <name val="Cordia New"/>
      <family val="0"/>
    </font>
    <font>
      <b/>
      <sz val="16"/>
      <name val="DilleniaUPC"/>
      <family val="1"/>
    </font>
    <font>
      <sz val="14"/>
      <name val="DilleniaUPC"/>
      <family val="1"/>
    </font>
    <font>
      <sz val="11"/>
      <name val="DilleniaUPC"/>
      <family val="1"/>
    </font>
    <font>
      <b/>
      <sz val="11"/>
      <name val="DilleniaUPC"/>
      <family val="1"/>
    </font>
    <font>
      <sz val="10"/>
      <name val="DilleniaUPC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7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0" xfId="0" applyFont="1" applyBorder="1" applyAlignment="1">
      <alignment/>
    </xf>
    <xf numFmtId="199" fontId="0" fillId="0" borderId="0" xfId="17" applyNumberFormat="1" applyFont="1" applyBorder="1" applyAlignment="1">
      <alignment/>
    </xf>
    <xf numFmtId="19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3" xfId="0" applyBorder="1" applyAlignment="1" quotePrefix="1">
      <alignment horizontal="center"/>
    </xf>
    <xf numFmtId="0" fontId="0" fillId="0" borderId="4" xfId="0" applyBorder="1" applyAlignment="1" quotePrefix="1">
      <alignment horizontal="center"/>
    </xf>
    <xf numFmtId="0" fontId="0" fillId="0" borderId="0" xfId="0" applyBorder="1" applyAlignment="1">
      <alignment/>
    </xf>
    <xf numFmtId="0" fontId="2" fillId="0" borderId="5" xfId="0" applyFont="1" applyBorder="1" applyAlignment="1" quotePrefix="1">
      <alignment horizontal="center"/>
    </xf>
    <xf numFmtId="0" fontId="2" fillId="0" borderId="6" xfId="0" applyFont="1" applyBorder="1" applyAlignment="1" quotePrefix="1">
      <alignment horizontal="center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3" xfId="0" applyFont="1" applyBorder="1" applyAlignment="1" quotePrefix="1">
      <alignment horizontal="center"/>
    </xf>
    <xf numFmtId="0" fontId="3" fillId="0" borderId="4" xfId="0" applyFont="1" applyBorder="1" applyAlignment="1" quotePrefix="1">
      <alignment horizontal="center"/>
    </xf>
    <xf numFmtId="0" fontId="3" fillId="0" borderId="5" xfId="0" applyFont="1" applyBorder="1" applyAlignment="1" quotePrefix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6" xfId="0" applyFont="1" applyBorder="1" applyAlignment="1" quotePrefix="1">
      <alignment horizontal="center"/>
    </xf>
    <xf numFmtId="0" fontId="3" fillId="0" borderId="3" xfId="0" applyFont="1" applyBorder="1" applyAlignment="1" quotePrefix="1">
      <alignment horizontal="left"/>
    </xf>
    <xf numFmtId="0" fontId="3" fillId="0" borderId="9" xfId="0" applyFont="1" applyBorder="1" applyAlignment="1">
      <alignment/>
    </xf>
    <xf numFmtId="199" fontId="3" fillId="0" borderId="9" xfId="17" applyNumberFormat="1" applyFont="1" applyBorder="1" applyAlignment="1">
      <alignment/>
    </xf>
    <xf numFmtId="0" fontId="3" fillId="0" borderId="5" xfId="0" applyFont="1" applyBorder="1" applyAlignment="1">
      <alignment/>
    </xf>
    <xf numFmtId="199" fontId="3" fillId="0" borderId="5" xfId="0" applyNumberFormat="1" applyFont="1" applyBorder="1" applyAlignment="1">
      <alignment/>
    </xf>
    <xf numFmtId="199" fontId="3" fillId="0" borderId="8" xfId="17" applyNumberFormat="1" applyFont="1" applyBorder="1" applyAlignment="1">
      <alignment/>
    </xf>
    <xf numFmtId="0" fontId="3" fillId="0" borderId="10" xfId="0" applyFont="1" applyBorder="1" applyAlignment="1">
      <alignment/>
    </xf>
    <xf numFmtId="199" fontId="3" fillId="0" borderId="10" xfId="17" applyNumberFormat="1" applyFont="1" applyBorder="1" applyAlignment="1">
      <alignment/>
    </xf>
    <xf numFmtId="199" fontId="3" fillId="0" borderId="10" xfId="0" applyNumberFormat="1" applyFont="1" applyBorder="1" applyAlignment="1">
      <alignment/>
    </xf>
    <xf numFmtId="43" fontId="3" fillId="0" borderId="10" xfId="17" applyFont="1" applyBorder="1" applyAlignment="1">
      <alignment/>
    </xf>
    <xf numFmtId="0" fontId="3" fillId="0" borderId="11" xfId="0" applyFont="1" applyBorder="1" applyAlignment="1">
      <alignment/>
    </xf>
    <xf numFmtId="199" fontId="3" fillId="0" borderId="12" xfId="17" applyNumberFormat="1" applyFont="1" applyBorder="1" applyAlignment="1">
      <alignment/>
    </xf>
    <xf numFmtId="0" fontId="3" fillId="0" borderId="12" xfId="0" applyFont="1" applyBorder="1" applyAlignment="1">
      <alignment/>
    </xf>
    <xf numFmtId="199" fontId="3" fillId="0" borderId="13" xfId="17" applyNumberFormat="1" applyFont="1" applyBorder="1" applyAlignment="1">
      <alignment/>
    </xf>
    <xf numFmtId="43" fontId="3" fillId="0" borderId="13" xfId="17" applyFont="1" applyBorder="1" applyAlignment="1">
      <alignment/>
    </xf>
    <xf numFmtId="43" fontId="3" fillId="0" borderId="12" xfId="17" applyFont="1" applyBorder="1" applyAlignment="1">
      <alignment/>
    </xf>
    <xf numFmtId="199" fontId="3" fillId="0" borderId="14" xfId="17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" xfId="0" applyFont="1" applyBorder="1" applyAlignment="1">
      <alignment horizontal="left"/>
    </xf>
    <xf numFmtId="199" fontId="3" fillId="0" borderId="2" xfId="17" applyNumberFormat="1" applyFont="1" applyBorder="1" applyAlignment="1">
      <alignment/>
    </xf>
    <xf numFmtId="199" fontId="3" fillId="0" borderId="6" xfId="17" applyNumberFormat="1" applyFont="1" applyBorder="1" applyAlignment="1">
      <alignment/>
    </xf>
    <xf numFmtId="0" fontId="3" fillId="0" borderId="6" xfId="0" applyFont="1" applyBorder="1" applyAlignment="1">
      <alignment/>
    </xf>
    <xf numFmtId="199" fontId="3" fillId="0" borderId="6" xfId="0" applyNumberFormat="1" applyFont="1" applyBorder="1" applyAlignment="1">
      <alignment/>
    </xf>
    <xf numFmtId="199" fontId="3" fillId="0" borderId="5" xfId="17" applyNumberFormat="1" applyFont="1" applyBorder="1" applyAlignment="1">
      <alignment/>
    </xf>
    <xf numFmtId="199" fontId="3" fillId="0" borderId="15" xfId="17" applyNumberFormat="1" applyFont="1" applyBorder="1" applyAlignment="1">
      <alignment/>
    </xf>
    <xf numFmtId="199" fontId="3" fillId="0" borderId="16" xfId="17" applyNumberFormat="1" applyFont="1" applyBorder="1" applyAlignment="1">
      <alignment/>
    </xf>
    <xf numFmtId="199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/>
    </xf>
    <xf numFmtId="199" fontId="3" fillId="0" borderId="12" xfId="0" applyNumberFormat="1" applyFont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/>
    </xf>
    <xf numFmtId="199" fontId="3" fillId="0" borderId="18" xfId="17" applyNumberFormat="1" applyFont="1" applyBorder="1" applyAlignment="1">
      <alignment/>
    </xf>
    <xf numFmtId="199" fontId="3" fillId="0" borderId="19" xfId="17" applyNumberFormat="1" applyFont="1" applyBorder="1" applyAlignment="1">
      <alignment/>
    </xf>
    <xf numFmtId="0" fontId="3" fillId="0" borderId="19" xfId="0" applyFont="1" applyBorder="1" applyAlignment="1">
      <alignment/>
    </xf>
    <xf numFmtId="199" fontId="3" fillId="0" borderId="19" xfId="0" applyNumberFormat="1" applyFont="1" applyBorder="1" applyAlignment="1">
      <alignment/>
    </xf>
    <xf numFmtId="199" fontId="3" fillId="0" borderId="11" xfId="17" applyNumberFormat="1" applyFont="1" applyBorder="1" applyAlignment="1">
      <alignment/>
    </xf>
    <xf numFmtId="199" fontId="3" fillId="0" borderId="11" xfId="0" applyNumberFormat="1" applyFont="1" applyBorder="1" applyAlignment="1">
      <alignment/>
    </xf>
    <xf numFmtId="199" fontId="3" fillId="0" borderId="20" xfId="17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199" fontId="3" fillId="0" borderId="21" xfId="0" applyNumberFormat="1" applyFont="1" applyBorder="1" applyAlignment="1">
      <alignment/>
    </xf>
    <xf numFmtId="199" fontId="3" fillId="0" borderId="20" xfId="0" applyNumberFormat="1" applyFont="1" applyBorder="1" applyAlignment="1">
      <alignment/>
    </xf>
    <xf numFmtId="43" fontId="3" fillId="0" borderId="2" xfId="17" applyFont="1" applyBorder="1" applyAlignment="1">
      <alignment/>
    </xf>
    <xf numFmtId="43" fontId="3" fillId="0" borderId="5" xfId="17" applyFont="1" applyBorder="1" applyAlignment="1">
      <alignment/>
    </xf>
    <xf numFmtId="43" fontId="3" fillId="0" borderId="20" xfId="17" applyFont="1" applyBorder="1" applyAlignment="1">
      <alignment/>
    </xf>
    <xf numFmtId="43" fontId="3" fillId="0" borderId="14" xfId="17" applyFont="1" applyBorder="1" applyAlignment="1">
      <alignment/>
    </xf>
    <xf numFmtId="0" fontId="3" fillId="0" borderId="0" xfId="0" applyFont="1" applyBorder="1" applyAlignment="1">
      <alignment horizontal="right"/>
    </xf>
    <xf numFmtId="199" fontId="3" fillId="0" borderId="0" xfId="17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22" xfId="0" applyFont="1" applyBorder="1" applyAlignment="1">
      <alignment horizontal="right"/>
    </xf>
    <xf numFmtId="199" fontId="3" fillId="0" borderId="22" xfId="17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3" xfId="0" applyFont="1" applyBorder="1" applyAlignment="1" quotePrefix="1">
      <alignment horizontal="center"/>
    </xf>
    <xf numFmtId="0" fontId="4" fillId="0" borderId="5" xfId="0" applyFont="1" applyBorder="1" applyAlignment="1" quotePrefix="1">
      <alignment horizontal="center"/>
    </xf>
    <xf numFmtId="0" fontId="4" fillId="0" borderId="4" xfId="0" applyFont="1" applyBorder="1" applyAlignment="1" quotePrefix="1">
      <alignment horizontal="center"/>
    </xf>
    <xf numFmtId="0" fontId="4" fillId="0" borderId="6" xfId="0" applyFont="1" applyBorder="1" applyAlignment="1" quotePrefix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 quotePrefix="1">
      <alignment horizontal="left"/>
    </xf>
    <xf numFmtId="0" fontId="4" fillId="0" borderId="9" xfId="0" applyFont="1" applyBorder="1" applyAlignment="1">
      <alignment/>
    </xf>
    <xf numFmtId="199" fontId="4" fillId="0" borderId="9" xfId="17" applyNumberFormat="1" applyFont="1" applyBorder="1" applyAlignment="1">
      <alignment/>
    </xf>
    <xf numFmtId="0" fontId="4" fillId="0" borderId="5" xfId="0" applyFont="1" applyBorder="1" applyAlignment="1">
      <alignment/>
    </xf>
    <xf numFmtId="199" fontId="4" fillId="0" borderId="5" xfId="0" applyNumberFormat="1" applyFont="1" applyBorder="1" applyAlignment="1">
      <alignment/>
    </xf>
    <xf numFmtId="199" fontId="4" fillId="0" borderId="8" xfId="17" applyNumberFormat="1" applyFont="1" applyBorder="1" applyAlignment="1">
      <alignment/>
    </xf>
    <xf numFmtId="0" fontId="4" fillId="0" borderId="10" xfId="0" applyFont="1" applyBorder="1" applyAlignment="1">
      <alignment/>
    </xf>
    <xf numFmtId="199" fontId="4" fillId="0" borderId="10" xfId="17" applyNumberFormat="1" applyFont="1" applyBorder="1" applyAlignment="1">
      <alignment/>
    </xf>
    <xf numFmtId="43" fontId="4" fillId="0" borderId="10" xfId="17" applyFont="1" applyBorder="1" applyAlignment="1">
      <alignment/>
    </xf>
    <xf numFmtId="199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199" fontId="4" fillId="0" borderId="12" xfId="17" applyNumberFormat="1" applyFont="1" applyBorder="1" applyAlignment="1">
      <alignment/>
    </xf>
    <xf numFmtId="0" fontId="4" fillId="0" borderId="12" xfId="0" applyFont="1" applyBorder="1" applyAlignment="1">
      <alignment/>
    </xf>
    <xf numFmtId="199" fontId="4" fillId="0" borderId="13" xfId="17" applyNumberFormat="1" applyFont="1" applyBorder="1" applyAlignment="1">
      <alignment/>
    </xf>
    <xf numFmtId="43" fontId="4" fillId="0" borderId="13" xfId="17" applyFont="1" applyBorder="1" applyAlignment="1">
      <alignment/>
    </xf>
    <xf numFmtId="43" fontId="4" fillId="0" borderId="12" xfId="17" applyFont="1" applyBorder="1" applyAlignment="1">
      <alignment/>
    </xf>
    <xf numFmtId="199" fontId="4" fillId="0" borderId="14" xfId="17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" xfId="0" applyFont="1" applyBorder="1" applyAlignment="1">
      <alignment horizontal="left"/>
    </xf>
    <xf numFmtId="199" fontId="4" fillId="0" borderId="2" xfId="17" applyNumberFormat="1" applyFont="1" applyBorder="1" applyAlignment="1">
      <alignment/>
    </xf>
    <xf numFmtId="199" fontId="4" fillId="0" borderId="6" xfId="17" applyNumberFormat="1" applyFont="1" applyBorder="1" applyAlignment="1">
      <alignment/>
    </xf>
    <xf numFmtId="0" fontId="4" fillId="0" borderId="6" xfId="0" applyFont="1" applyBorder="1" applyAlignment="1">
      <alignment/>
    </xf>
    <xf numFmtId="199" fontId="4" fillId="0" borderId="6" xfId="0" applyNumberFormat="1" applyFont="1" applyBorder="1" applyAlignment="1">
      <alignment/>
    </xf>
    <xf numFmtId="199" fontId="4" fillId="0" borderId="5" xfId="17" applyNumberFormat="1" applyFont="1" applyBorder="1" applyAlignment="1">
      <alignment/>
    </xf>
    <xf numFmtId="199" fontId="4" fillId="0" borderId="15" xfId="17" applyNumberFormat="1" applyFont="1" applyBorder="1" applyAlignment="1">
      <alignment/>
    </xf>
    <xf numFmtId="199" fontId="4" fillId="0" borderId="16" xfId="17" applyNumberFormat="1" applyFont="1" applyBorder="1" applyAlignment="1">
      <alignment/>
    </xf>
    <xf numFmtId="199" fontId="4" fillId="0" borderId="16" xfId="0" applyNumberFormat="1" applyFont="1" applyBorder="1" applyAlignment="1">
      <alignment/>
    </xf>
    <xf numFmtId="0" fontId="4" fillId="0" borderId="16" xfId="0" applyFont="1" applyBorder="1" applyAlignment="1">
      <alignment/>
    </xf>
    <xf numFmtId="199" fontId="4" fillId="0" borderId="12" xfId="0" applyNumberFormat="1" applyFont="1" applyBorder="1" applyAlignment="1">
      <alignment/>
    </xf>
    <xf numFmtId="199" fontId="4" fillId="0" borderId="13" xfId="0" applyNumberFormat="1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/>
    </xf>
    <xf numFmtId="199" fontId="4" fillId="0" borderId="18" xfId="17" applyNumberFormat="1" applyFont="1" applyBorder="1" applyAlignment="1">
      <alignment/>
    </xf>
    <xf numFmtId="199" fontId="4" fillId="0" borderId="19" xfId="17" applyNumberFormat="1" applyFont="1" applyBorder="1" applyAlignment="1">
      <alignment/>
    </xf>
    <xf numFmtId="0" fontId="4" fillId="0" borderId="19" xfId="0" applyFont="1" applyBorder="1" applyAlignment="1">
      <alignment/>
    </xf>
    <xf numFmtId="199" fontId="4" fillId="0" borderId="19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99" fontId="4" fillId="0" borderId="0" xfId="17" applyNumberFormat="1" applyFont="1" applyBorder="1" applyAlignment="1">
      <alignment/>
    </xf>
    <xf numFmtId="0" fontId="4" fillId="0" borderId="0" xfId="0" applyFont="1" applyBorder="1" applyAlignment="1">
      <alignment/>
    </xf>
    <xf numFmtId="199" fontId="4" fillId="0" borderId="11" xfId="17" applyNumberFormat="1" applyFont="1" applyBorder="1" applyAlignment="1">
      <alignment/>
    </xf>
    <xf numFmtId="199" fontId="4" fillId="0" borderId="11" xfId="0" applyNumberFormat="1" applyFont="1" applyBorder="1" applyAlignment="1">
      <alignment/>
    </xf>
    <xf numFmtId="199" fontId="4" fillId="0" borderId="20" xfId="17" applyNumberFormat="1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199" fontId="4" fillId="0" borderId="21" xfId="0" applyNumberFormat="1" applyFont="1" applyBorder="1" applyAlignment="1">
      <alignment/>
    </xf>
    <xf numFmtId="199" fontId="4" fillId="0" borderId="20" xfId="0" applyNumberFormat="1" applyFont="1" applyBorder="1" applyAlignment="1">
      <alignment/>
    </xf>
    <xf numFmtId="43" fontId="4" fillId="0" borderId="2" xfId="17" applyFont="1" applyBorder="1" applyAlignment="1">
      <alignment/>
    </xf>
    <xf numFmtId="43" fontId="4" fillId="0" borderId="5" xfId="17" applyFont="1" applyBorder="1" applyAlignment="1">
      <alignment/>
    </xf>
    <xf numFmtId="43" fontId="4" fillId="0" borderId="20" xfId="17" applyFont="1" applyBorder="1" applyAlignment="1">
      <alignment/>
    </xf>
    <xf numFmtId="43" fontId="4" fillId="0" borderId="14" xfId="17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 quotePrefix="1">
      <alignment horizontal="center"/>
    </xf>
    <xf numFmtId="4" fontId="4" fillId="0" borderId="5" xfId="17" applyNumberFormat="1" applyFont="1" applyBorder="1" applyAlignment="1">
      <alignment/>
    </xf>
    <xf numFmtId="3" fontId="4" fillId="0" borderId="11" xfId="17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49" fontId="4" fillId="0" borderId="5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0" xfId="0" applyNumberFormat="1" applyFont="1" applyBorder="1" applyAlignment="1">
      <alignment/>
    </xf>
    <xf numFmtId="3" fontId="4" fillId="0" borderId="10" xfId="17" applyNumberFormat="1" applyFont="1" applyBorder="1" applyAlignment="1">
      <alignment/>
    </xf>
    <xf numFmtId="3" fontId="4" fillId="0" borderId="5" xfId="17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49" fontId="4" fillId="0" borderId="4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199" fontId="5" fillId="0" borderId="12" xfId="17" applyNumberFormat="1" applyFont="1" applyBorder="1" applyAlignment="1">
      <alignment/>
    </xf>
    <xf numFmtId="0" fontId="5" fillId="0" borderId="12" xfId="0" applyFont="1" applyBorder="1" applyAlignment="1">
      <alignment/>
    </xf>
    <xf numFmtId="199" fontId="5" fillId="0" borderId="13" xfId="17" applyNumberFormat="1" applyFont="1" applyBorder="1" applyAlignment="1">
      <alignment/>
    </xf>
    <xf numFmtId="199" fontId="5" fillId="0" borderId="14" xfId="17" applyNumberFormat="1" applyFont="1" applyBorder="1" applyAlignment="1">
      <alignment/>
    </xf>
    <xf numFmtId="0" fontId="5" fillId="0" borderId="13" xfId="0" applyFont="1" applyBorder="1" applyAlignment="1">
      <alignment/>
    </xf>
    <xf numFmtId="199" fontId="5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199" fontId="5" fillId="0" borderId="20" xfId="17" applyNumberFormat="1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199" fontId="5" fillId="0" borderId="20" xfId="0" applyNumberFormat="1" applyFont="1" applyBorder="1" applyAlignment="1">
      <alignment/>
    </xf>
    <xf numFmtId="199" fontId="5" fillId="0" borderId="12" xfId="17" applyNumberFormat="1" applyFont="1" applyBorder="1" applyAlignment="1">
      <alignment horizontal="right"/>
    </xf>
    <xf numFmtId="43" fontId="5" fillId="0" borderId="20" xfId="17" applyFont="1" applyBorder="1" applyAlignment="1">
      <alignment/>
    </xf>
    <xf numFmtId="43" fontId="5" fillId="0" borderId="14" xfId="17" applyFont="1" applyBorder="1" applyAlignment="1">
      <alignment/>
    </xf>
    <xf numFmtId="43" fontId="5" fillId="0" borderId="12" xfId="17" applyFont="1" applyBorder="1" applyAlignment="1">
      <alignment/>
    </xf>
    <xf numFmtId="43" fontId="5" fillId="0" borderId="12" xfId="17" applyFont="1" applyBorder="1" applyAlignment="1">
      <alignment horizontal="right"/>
    </xf>
    <xf numFmtId="43" fontId="5" fillId="0" borderId="13" xfId="17" applyFont="1" applyBorder="1" applyAlignment="1">
      <alignment/>
    </xf>
    <xf numFmtId="43" fontId="5" fillId="0" borderId="13" xfId="17" applyFont="1" applyBorder="1" applyAlignment="1">
      <alignment horizontal="right"/>
    </xf>
    <xf numFmtId="199" fontId="5" fillId="0" borderId="13" xfId="17" applyNumberFormat="1" applyFont="1" applyBorder="1" applyAlignment="1">
      <alignment horizontal="right"/>
    </xf>
    <xf numFmtId="3" fontId="5" fillId="0" borderId="13" xfId="17" applyNumberFormat="1" applyFont="1" applyBorder="1" applyAlignment="1">
      <alignment/>
    </xf>
    <xf numFmtId="3" fontId="5" fillId="0" borderId="12" xfId="17" applyNumberFormat="1" applyFont="1" applyBorder="1" applyAlignment="1">
      <alignment/>
    </xf>
    <xf numFmtId="199" fontId="5" fillId="0" borderId="13" xfId="0" applyNumberFormat="1" applyFont="1" applyBorder="1" applyAlignment="1">
      <alignment/>
    </xf>
    <xf numFmtId="199" fontId="5" fillId="0" borderId="21" xfId="17" applyNumberFormat="1" applyFont="1" applyBorder="1" applyAlignment="1">
      <alignment/>
    </xf>
    <xf numFmtId="43" fontId="5" fillId="0" borderId="20" xfId="17" applyFont="1" applyBorder="1" applyAlignment="1">
      <alignment horizontal="right"/>
    </xf>
    <xf numFmtId="0" fontId="5" fillId="0" borderId="0" xfId="0" applyFont="1" applyAlignment="1">
      <alignment/>
    </xf>
    <xf numFmtId="199" fontId="5" fillId="0" borderId="20" xfId="17" applyNumberFormat="1" applyFont="1" applyBorder="1" applyAlignment="1">
      <alignment horizontal="right"/>
    </xf>
    <xf numFmtId="43" fontId="5" fillId="0" borderId="21" xfId="17" applyFont="1" applyBorder="1" applyAlignment="1">
      <alignment/>
    </xf>
    <xf numFmtId="3" fontId="4" fillId="0" borderId="6" xfId="17" applyNumberFormat="1" applyFont="1" applyBorder="1" applyAlignment="1">
      <alignment/>
    </xf>
    <xf numFmtId="3" fontId="4" fillId="0" borderId="13" xfId="17" applyNumberFormat="1" applyFont="1" applyBorder="1" applyAlignment="1">
      <alignment/>
    </xf>
    <xf numFmtId="3" fontId="4" fillId="0" borderId="12" xfId="17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199" fontId="4" fillId="0" borderId="12" xfId="17" applyNumberFormat="1" applyFont="1" applyBorder="1" applyAlignment="1">
      <alignment horizontal="center"/>
    </xf>
    <xf numFmtId="199" fontId="4" fillId="0" borderId="10" xfId="17" applyNumberFormat="1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43" fontId="4" fillId="0" borderId="12" xfId="17" applyFont="1" applyBorder="1" applyAlignment="1">
      <alignment horizontal="right"/>
    </xf>
    <xf numFmtId="199" fontId="4" fillId="0" borderId="13" xfId="17" applyNumberFormat="1" applyFont="1" applyBorder="1" applyAlignment="1">
      <alignment horizontal="right"/>
    </xf>
    <xf numFmtId="199" fontId="4" fillId="0" borderId="12" xfId="17" applyNumberFormat="1" applyFont="1" applyBorder="1" applyAlignment="1">
      <alignment horizontal="right"/>
    </xf>
    <xf numFmtId="43" fontId="4" fillId="0" borderId="15" xfId="17" applyFont="1" applyBorder="1" applyAlignment="1">
      <alignment/>
    </xf>
    <xf numFmtId="43" fontId="4" fillId="0" borderId="11" xfId="0" applyNumberFormat="1" applyFont="1" applyBorder="1" applyAlignment="1">
      <alignment/>
    </xf>
    <xf numFmtId="43" fontId="4" fillId="0" borderId="16" xfId="17" applyFont="1" applyBorder="1" applyAlignment="1">
      <alignment/>
    </xf>
    <xf numFmtId="44" fontId="4" fillId="0" borderId="6" xfId="0" applyNumberFormat="1" applyFont="1" applyBorder="1" applyAlignment="1">
      <alignment/>
    </xf>
    <xf numFmtId="3" fontId="4" fillId="0" borderId="6" xfId="17" applyNumberFormat="1" applyFont="1" applyBorder="1" applyAlignment="1">
      <alignment horizontal="right"/>
    </xf>
    <xf numFmtId="3" fontId="4" fillId="0" borderId="5" xfId="17" applyNumberFormat="1" applyFont="1" applyBorder="1" applyAlignment="1">
      <alignment horizontal="right"/>
    </xf>
    <xf numFmtId="4" fontId="4" fillId="0" borderId="12" xfId="17" applyNumberFormat="1" applyFont="1" applyBorder="1" applyAlignment="1">
      <alignment/>
    </xf>
    <xf numFmtId="4" fontId="4" fillId="0" borderId="15" xfId="17" applyNumberFormat="1" applyFont="1" applyBorder="1" applyAlignment="1">
      <alignment/>
    </xf>
    <xf numFmtId="0" fontId="3" fillId="0" borderId="22" xfId="0" applyFont="1" applyBorder="1" applyAlignment="1">
      <alignment/>
    </xf>
    <xf numFmtId="199" fontId="4" fillId="0" borderId="23" xfId="17" applyNumberFormat="1" applyFont="1" applyBorder="1" applyAlignment="1">
      <alignment/>
    </xf>
    <xf numFmtId="3" fontId="3" fillId="0" borderId="6" xfId="17" applyNumberFormat="1" applyFont="1" applyBorder="1" applyAlignment="1">
      <alignment horizontal="right"/>
    </xf>
    <xf numFmtId="3" fontId="3" fillId="0" borderId="5" xfId="17" applyNumberFormat="1" applyFont="1" applyBorder="1" applyAlignment="1">
      <alignment/>
    </xf>
    <xf numFmtId="3" fontId="3" fillId="0" borderId="12" xfId="17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1" xfId="17" applyNumberFormat="1" applyFont="1" applyBorder="1" applyAlignment="1">
      <alignment/>
    </xf>
    <xf numFmtId="3" fontId="3" fillId="0" borderId="20" xfId="17" applyNumberFormat="1" applyFont="1" applyBorder="1" applyAlignment="1">
      <alignment/>
    </xf>
    <xf numFmtId="3" fontId="3" fillId="0" borderId="14" xfId="17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0" fontId="3" fillId="0" borderId="3" xfId="0" applyFont="1" applyBorder="1" applyAlignment="1" quotePrefix="1">
      <alignment/>
    </xf>
    <xf numFmtId="0" fontId="3" fillId="0" borderId="9" xfId="0" applyFont="1" applyBorder="1" applyAlignment="1" quotePrefix="1">
      <alignment/>
    </xf>
    <xf numFmtId="49" fontId="3" fillId="0" borderId="5" xfId="0" applyNumberFormat="1" applyFont="1" applyBorder="1" applyAlignment="1">
      <alignment horizontal="center"/>
    </xf>
    <xf numFmtId="43" fontId="3" fillId="0" borderId="12" xfId="17" applyFont="1" applyBorder="1" applyAlignment="1">
      <alignment horizontal="right"/>
    </xf>
    <xf numFmtId="3" fontId="3" fillId="0" borderId="10" xfId="17" applyNumberFormat="1" applyFont="1" applyBorder="1" applyAlignment="1">
      <alignment/>
    </xf>
    <xf numFmtId="3" fontId="3" fillId="0" borderId="13" xfId="17" applyNumberFormat="1" applyFont="1" applyBorder="1" applyAlignment="1">
      <alignment/>
    </xf>
    <xf numFmtId="199" fontId="3" fillId="0" borderId="13" xfId="17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99" fontId="3" fillId="0" borderId="12" xfId="17" applyNumberFormat="1" applyFont="1" applyBorder="1" applyAlignment="1">
      <alignment horizontal="right"/>
    </xf>
    <xf numFmtId="199" fontId="3" fillId="0" borderId="13" xfId="17" applyNumberFormat="1" applyFont="1" applyBorder="1" applyAlignment="1">
      <alignment horizontal="right"/>
    </xf>
    <xf numFmtId="4" fontId="4" fillId="0" borderId="10" xfId="17" applyNumberFormat="1" applyFont="1" applyBorder="1" applyAlignment="1">
      <alignment/>
    </xf>
    <xf numFmtId="0" fontId="4" fillId="0" borderId="18" xfId="17" applyNumberFormat="1" applyFont="1" applyBorder="1" applyAlignment="1">
      <alignment/>
    </xf>
    <xf numFmtId="3" fontId="4" fillId="0" borderId="14" xfId="17" applyNumberFormat="1" applyFont="1" applyBorder="1" applyAlignment="1">
      <alignment/>
    </xf>
    <xf numFmtId="199" fontId="4" fillId="0" borderId="20" xfId="17" applyNumberFormat="1" applyFont="1" applyBorder="1" applyAlignment="1">
      <alignment horizontal="right"/>
    </xf>
    <xf numFmtId="3" fontId="3" fillId="0" borderId="6" xfId="0" applyNumberFormat="1" applyFont="1" applyBorder="1" applyAlignment="1">
      <alignment/>
    </xf>
    <xf numFmtId="49" fontId="3" fillId="0" borderId="6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" fontId="4" fillId="0" borderId="2" xfId="17" applyNumberFormat="1" applyFont="1" applyBorder="1" applyAlignment="1">
      <alignment/>
    </xf>
    <xf numFmtId="4" fontId="5" fillId="0" borderId="20" xfId="17" applyNumberFormat="1" applyFont="1" applyBorder="1" applyAlignment="1">
      <alignment horizontal="right"/>
    </xf>
    <xf numFmtId="4" fontId="5" fillId="0" borderId="12" xfId="17" applyNumberFormat="1" applyFont="1" applyBorder="1" applyAlignment="1">
      <alignment/>
    </xf>
    <xf numFmtId="4" fontId="5" fillId="0" borderId="14" xfId="17" applyNumberFormat="1" applyFont="1" applyBorder="1" applyAlignment="1">
      <alignment/>
    </xf>
    <xf numFmtId="3" fontId="5" fillId="0" borderId="14" xfId="17" applyNumberFormat="1" applyFont="1" applyBorder="1" applyAlignment="1">
      <alignment/>
    </xf>
    <xf numFmtId="49" fontId="2" fillId="0" borderId="5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4" fontId="0" fillId="0" borderId="0" xfId="0" applyNumberFormat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5" fillId="0" borderId="12" xfId="17" applyNumberFormat="1" applyFont="1" applyBorder="1" applyAlignment="1">
      <alignment horizontal="right"/>
    </xf>
    <xf numFmtId="2" fontId="4" fillId="0" borderId="2" xfId="17" applyNumberFormat="1" applyFont="1" applyBorder="1" applyAlignment="1">
      <alignment horizontal="right"/>
    </xf>
    <xf numFmtId="199" fontId="5" fillId="0" borderId="24" xfId="17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9" xfId="0" applyFont="1" applyBorder="1" applyAlignment="1" quotePrefix="1">
      <alignment/>
    </xf>
    <xf numFmtId="0" fontId="4" fillId="0" borderId="4" xfId="0" applyFont="1" applyBorder="1" applyAlignment="1" quotePrefix="1">
      <alignment/>
    </xf>
    <xf numFmtId="3" fontId="4" fillId="0" borderId="13" xfId="0" applyNumberFormat="1" applyFont="1" applyBorder="1" applyAlignment="1">
      <alignment/>
    </xf>
    <xf numFmtId="0" fontId="4" fillId="0" borderId="3" xfId="0" applyFont="1" applyBorder="1" applyAlignment="1" quotePrefix="1">
      <alignment/>
    </xf>
    <xf numFmtId="49" fontId="4" fillId="0" borderId="4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199" fontId="4" fillId="0" borderId="25" xfId="17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3" fontId="4" fillId="0" borderId="20" xfId="17" applyFont="1" applyBorder="1" applyAlignment="1">
      <alignment horizontal="right"/>
    </xf>
    <xf numFmtId="0" fontId="3" fillId="0" borderId="4" xfId="0" applyFont="1" applyBorder="1" applyAlignment="1" quotePrefix="1">
      <alignment/>
    </xf>
    <xf numFmtId="49" fontId="3" fillId="0" borderId="4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0" fontId="4" fillId="0" borderId="14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7" xfId="0" applyFont="1" applyBorder="1" applyAlignment="1" quotePrefix="1">
      <alignment horizontal="left"/>
    </xf>
    <xf numFmtId="0" fontId="4" fillId="0" borderId="18" xfId="0" applyFont="1" applyBorder="1" applyAlignment="1" quotePrefix="1">
      <alignment horizontal="left"/>
    </xf>
    <xf numFmtId="3" fontId="3" fillId="0" borderId="16" xfId="0" applyNumberFormat="1" applyFont="1" applyBorder="1" applyAlignment="1">
      <alignment/>
    </xf>
    <xf numFmtId="0" fontId="4" fillId="0" borderId="1" xfId="0" applyFont="1" applyBorder="1" applyAlignment="1" quotePrefix="1">
      <alignment horizontal="left"/>
    </xf>
    <xf numFmtId="199" fontId="5" fillId="0" borderId="21" xfId="17" applyNumberFormat="1" applyFont="1" applyBorder="1" applyAlignment="1">
      <alignment horizontal="right"/>
    </xf>
    <xf numFmtId="3" fontId="5" fillId="0" borderId="12" xfId="17" applyNumberFormat="1" applyFont="1" applyBorder="1" applyAlignment="1">
      <alignment horizontal="right"/>
    </xf>
    <xf numFmtId="3" fontId="4" fillId="0" borderId="10" xfId="17" applyNumberFormat="1" applyFont="1" applyBorder="1" applyAlignment="1">
      <alignment horizontal="right"/>
    </xf>
    <xf numFmtId="3" fontId="4" fillId="0" borderId="8" xfId="17" applyNumberFormat="1" applyFont="1" applyBorder="1" applyAlignment="1">
      <alignment/>
    </xf>
    <xf numFmtId="4" fontId="5" fillId="0" borderId="14" xfId="17" applyNumberFormat="1" applyFont="1" applyBorder="1" applyAlignment="1">
      <alignment horizontal="right"/>
    </xf>
    <xf numFmtId="3" fontId="5" fillId="0" borderId="14" xfId="17" applyNumberFormat="1" applyFont="1" applyBorder="1" applyAlignment="1">
      <alignment horizontal="right"/>
    </xf>
    <xf numFmtId="199" fontId="4" fillId="0" borderId="6" xfId="17" applyNumberFormat="1" applyFont="1" applyFill="1" applyBorder="1" applyAlignment="1">
      <alignment/>
    </xf>
    <xf numFmtId="49" fontId="4" fillId="0" borderId="5" xfId="0" applyNumberFormat="1" applyFont="1" applyFill="1" applyBorder="1" applyAlignment="1">
      <alignment horizontal="center"/>
    </xf>
    <xf numFmtId="3" fontId="4" fillId="0" borderId="16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3" fontId="4" fillId="0" borderId="16" xfId="17" applyNumberFormat="1" applyFont="1" applyBorder="1" applyAlignment="1">
      <alignment/>
    </xf>
    <xf numFmtId="43" fontId="4" fillId="0" borderId="6" xfId="17" applyFont="1" applyBorder="1" applyAlignment="1">
      <alignment/>
    </xf>
    <xf numFmtId="3" fontId="4" fillId="0" borderId="15" xfId="17" applyNumberFormat="1" applyFont="1" applyBorder="1" applyAlignment="1">
      <alignment/>
    </xf>
    <xf numFmtId="3" fontId="5" fillId="0" borderId="20" xfId="17" applyNumberFormat="1" applyFont="1" applyBorder="1" applyAlignment="1">
      <alignment/>
    </xf>
    <xf numFmtId="43" fontId="5" fillId="0" borderId="14" xfId="17" applyFont="1" applyBorder="1" applyAlignment="1">
      <alignment horizontal="right"/>
    </xf>
    <xf numFmtId="199" fontId="4" fillId="0" borderId="7" xfId="17" applyNumberFormat="1" applyFont="1" applyBorder="1" applyAlignment="1">
      <alignment/>
    </xf>
    <xf numFmtId="199" fontId="4" fillId="0" borderId="21" xfId="17" applyNumberFormat="1" applyFont="1" applyBorder="1" applyAlignment="1">
      <alignment/>
    </xf>
    <xf numFmtId="43" fontId="4" fillId="0" borderId="23" xfId="17" applyFont="1" applyBorder="1" applyAlignment="1">
      <alignment/>
    </xf>
    <xf numFmtId="4" fontId="3" fillId="0" borderId="20" xfId="17" applyNumberFormat="1" applyFont="1" applyBorder="1" applyAlignment="1">
      <alignment/>
    </xf>
    <xf numFmtId="4" fontId="3" fillId="0" borderId="5" xfId="17" applyNumberFormat="1" applyFont="1" applyBorder="1" applyAlignment="1">
      <alignment/>
    </xf>
    <xf numFmtId="3" fontId="3" fillId="0" borderId="16" xfId="17" applyNumberFormat="1" applyFont="1" applyBorder="1" applyAlignment="1">
      <alignment/>
    </xf>
    <xf numFmtId="199" fontId="3" fillId="0" borderId="25" xfId="17" applyNumberFormat="1" applyFont="1" applyBorder="1" applyAlignment="1">
      <alignment/>
    </xf>
    <xf numFmtId="0" fontId="3" fillId="0" borderId="26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26" xfId="0" applyFont="1" applyBorder="1" applyAlignment="1" quotePrefix="1">
      <alignment horizontal="center"/>
    </xf>
    <xf numFmtId="0" fontId="4" fillId="0" borderId="25" xfId="0" applyFont="1" applyBorder="1" applyAlignment="1" quotePrefix="1">
      <alignment horizontal="center"/>
    </xf>
    <xf numFmtId="199" fontId="4" fillId="0" borderId="27" xfId="17" applyNumberFormat="1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3" fontId="4" fillId="0" borderId="10" xfId="17" applyFont="1" applyBorder="1" applyAlignment="1">
      <alignment/>
    </xf>
    <xf numFmtId="199" fontId="5" fillId="0" borderId="13" xfId="17" applyNumberFormat="1" applyFont="1" applyBorder="1" applyAlignment="1">
      <alignment/>
    </xf>
    <xf numFmtId="0" fontId="4" fillId="0" borderId="22" xfId="0" applyFont="1" applyBorder="1" applyAlignment="1">
      <alignment/>
    </xf>
    <xf numFmtId="0" fontId="4" fillId="0" borderId="3" xfId="0" applyFont="1" applyBorder="1" applyAlignment="1" quotePrefix="1">
      <alignment horizontal="left"/>
    </xf>
    <xf numFmtId="0" fontId="4" fillId="0" borderId="9" xfId="0" applyFont="1" applyBorder="1" applyAlignment="1">
      <alignment/>
    </xf>
    <xf numFmtId="199" fontId="4" fillId="0" borderId="9" xfId="17" applyNumberFormat="1" applyFont="1" applyBorder="1" applyAlignment="1">
      <alignment/>
    </xf>
    <xf numFmtId="0" fontId="4" fillId="0" borderId="5" xfId="0" applyFont="1" applyBorder="1" applyAlignment="1">
      <alignment/>
    </xf>
    <xf numFmtId="199" fontId="4" fillId="0" borderId="5" xfId="17" applyNumberFormat="1" applyFont="1" applyBorder="1" applyAlignment="1">
      <alignment/>
    </xf>
    <xf numFmtId="199" fontId="4" fillId="0" borderId="5" xfId="0" applyNumberFormat="1" applyFont="1" applyBorder="1" applyAlignment="1">
      <alignment/>
    </xf>
    <xf numFmtId="199" fontId="4" fillId="0" borderId="8" xfId="17" applyNumberFormat="1" applyFont="1" applyBorder="1" applyAlignment="1">
      <alignment/>
    </xf>
    <xf numFmtId="0" fontId="4" fillId="0" borderId="10" xfId="0" applyFont="1" applyBorder="1" applyAlignment="1">
      <alignment/>
    </xf>
    <xf numFmtId="199" fontId="4" fillId="0" borderId="10" xfId="17" applyNumberFormat="1" applyFont="1" applyBorder="1" applyAlignment="1">
      <alignment/>
    </xf>
    <xf numFmtId="199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199" fontId="5" fillId="0" borderId="12" xfId="17" applyNumberFormat="1" applyFont="1" applyBorder="1" applyAlignment="1">
      <alignment/>
    </xf>
    <xf numFmtId="0" fontId="5" fillId="0" borderId="12" xfId="0" applyFont="1" applyBorder="1" applyAlignment="1">
      <alignment/>
    </xf>
    <xf numFmtId="199" fontId="5" fillId="0" borderId="13" xfId="17" applyNumberFormat="1" applyFont="1" applyBorder="1" applyAlignment="1">
      <alignment/>
    </xf>
    <xf numFmtId="4" fontId="5" fillId="0" borderId="13" xfId="17" applyNumberFormat="1" applyFont="1" applyBorder="1" applyAlignment="1">
      <alignment/>
    </xf>
    <xf numFmtId="4" fontId="5" fillId="0" borderId="12" xfId="17" applyNumberFormat="1" applyFont="1" applyBorder="1" applyAlignment="1">
      <alignment/>
    </xf>
    <xf numFmtId="199" fontId="5" fillId="0" borderId="14" xfId="17" applyNumberFormat="1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/>
    </xf>
    <xf numFmtId="199" fontId="4" fillId="0" borderId="2" xfId="17" applyNumberFormat="1" applyFont="1" applyBorder="1" applyAlignment="1">
      <alignment/>
    </xf>
    <xf numFmtId="199" fontId="4" fillId="0" borderId="6" xfId="17" applyNumberFormat="1" applyFont="1" applyBorder="1" applyAlignment="1">
      <alignment/>
    </xf>
    <xf numFmtId="0" fontId="4" fillId="0" borderId="6" xfId="0" applyFont="1" applyBorder="1" applyAlignment="1">
      <alignment/>
    </xf>
    <xf numFmtId="199" fontId="4" fillId="0" borderId="6" xfId="0" applyNumberFormat="1" applyFont="1" applyBorder="1" applyAlignment="1">
      <alignment/>
    </xf>
    <xf numFmtId="3" fontId="4" fillId="0" borderId="2" xfId="17" applyNumberFormat="1" applyFont="1" applyBorder="1" applyAlignment="1">
      <alignment/>
    </xf>
    <xf numFmtId="199" fontId="4" fillId="0" borderId="15" xfId="17" applyNumberFormat="1" applyFont="1" applyBorder="1" applyAlignment="1">
      <alignment/>
    </xf>
    <xf numFmtId="199" fontId="4" fillId="0" borderId="16" xfId="17" applyNumberFormat="1" applyFont="1" applyBorder="1" applyAlignment="1">
      <alignment/>
    </xf>
    <xf numFmtId="0" fontId="4" fillId="0" borderId="16" xfId="0" applyFont="1" applyBorder="1" applyAlignment="1">
      <alignment/>
    </xf>
    <xf numFmtId="199" fontId="4" fillId="0" borderId="16" xfId="0" applyNumberFormat="1" applyFont="1" applyBorder="1" applyAlignment="1">
      <alignment/>
    </xf>
    <xf numFmtId="3" fontId="5" fillId="0" borderId="14" xfId="17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/>
    </xf>
    <xf numFmtId="199" fontId="4" fillId="0" borderId="18" xfId="17" applyNumberFormat="1" applyFont="1" applyBorder="1" applyAlignment="1">
      <alignment/>
    </xf>
    <xf numFmtId="199" fontId="4" fillId="0" borderId="19" xfId="17" applyNumberFormat="1" applyFont="1" applyBorder="1" applyAlignment="1">
      <alignment/>
    </xf>
    <xf numFmtId="0" fontId="4" fillId="0" borderId="19" xfId="0" applyFont="1" applyBorder="1" applyAlignment="1">
      <alignment/>
    </xf>
    <xf numFmtId="199" fontId="4" fillId="0" borderId="19" xfId="0" applyNumberFormat="1" applyFont="1" applyBorder="1" applyAlignment="1">
      <alignment/>
    </xf>
    <xf numFmtId="199" fontId="4" fillId="0" borderId="11" xfId="17" applyNumberFormat="1" applyFont="1" applyBorder="1" applyAlignment="1">
      <alignment/>
    </xf>
    <xf numFmtId="199" fontId="5" fillId="0" borderId="20" xfId="17" applyNumberFormat="1" applyFont="1" applyBorder="1" applyAlignment="1">
      <alignment/>
    </xf>
    <xf numFmtId="199" fontId="5" fillId="0" borderId="21" xfId="17" applyNumberFormat="1" applyFont="1" applyBorder="1" applyAlignment="1">
      <alignment/>
    </xf>
    <xf numFmtId="49" fontId="4" fillId="0" borderId="5" xfId="17" applyNumberFormat="1" applyFont="1" applyBorder="1" applyAlignment="1">
      <alignment horizontal="right"/>
    </xf>
    <xf numFmtId="4" fontId="5" fillId="0" borderId="14" xfId="17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17" applyNumberFormat="1" applyFont="1" applyBorder="1" applyAlignment="1">
      <alignment/>
    </xf>
    <xf numFmtId="3" fontId="5" fillId="0" borderId="12" xfId="17" applyNumberFormat="1" applyFont="1" applyBorder="1" applyAlignment="1">
      <alignment/>
    </xf>
    <xf numFmtId="43" fontId="4" fillId="0" borderId="2" xfId="17" applyFont="1" applyBorder="1" applyAlignment="1">
      <alignment/>
    </xf>
    <xf numFmtId="43" fontId="4" fillId="0" borderId="5" xfId="17" applyFont="1" applyBorder="1" applyAlignment="1">
      <alignment/>
    </xf>
    <xf numFmtId="3" fontId="4" fillId="0" borderId="11" xfId="17" applyNumberFormat="1" applyFont="1" applyBorder="1" applyAlignment="1">
      <alignment/>
    </xf>
    <xf numFmtId="0" fontId="4" fillId="0" borderId="11" xfId="17" applyNumberFormat="1" applyFont="1" applyBorder="1" applyAlignment="1">
      <alignment/>
    </xf>
    <xf numFmtId="0" fontId="4" fillId="0" borderId="11" xfId="0" applyFont="1" applyBorder="1" applyAlignment="1">
      <alignment/>
    </xf>
    <xf numFmtId="199" fontId="4" fillId="0" borderId="11" xfId="0" applyNumberFormat="1" applyFont="1" applyBorder="1" applyAlignment="1">
      <alignment/>
    </xf>
    <xf numFmtId="43" fontId="5" fillId="0" borderId="20" xfId="17" applyFont="1" applyBorder="1" applyAlignment="1">
      <alignment/>
    </xf>
    <xf numFmtId="43" fontId="5" fillId="0" borderId="21" xfId="17" applyFont="1" applyBorder="1" applyAlignment="1">
      <alignment/>
    </xf>
    <xf numFmtId="43" fontId="5" fillId="0" borderId="14" xfId="17" applyFont="1" applyBorder="1" applyAlignment="1">
      <alignment/>
    </xf>
    <xf numFmtId="43" fontId="5" fillId="0" borderId="12" xfId="17" applyFont="1" applyBorder="1" applyAlignment="1">
      <alignment/>
    </xf>
    <xf numFmtId="43" fontId="5" fillId="0" borderId="13" xfId="17" applyFont="1" applyBorder="1" applyAlignment="1">
      <alignment/>
    </xf>
    <xf numFmtId="199" fontId="4" fillId="0" borderId="12" xfId="17" applyNumberFormat="1" applyFont="1" applyBorder="1" applyAlignment="1">
      <alignment/>
    </xf>
    <xf numFmtId="0" fontId="4" fillId="0" borderId="12" xfId="0" applyFont="1" applyBorder="1" applyAlignment="1">
      <alignment/>
    </xf>
    <xf numFmtId="199" fontId="4" fillId="0" borderId="13" xfId="17" applyNumberFormat="1" applyFont="1" applyBorder="1" applyAlignment="1">
      <alignment/>
    </xf>
    <xf numFmtId="199" fontId="4" fillId="0" borderId="14" xfId="17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7" xfId="0" applyFont="1" applyBorder="1" applyAlignment="1" quotePrefix="1">
      <alignment horizontal="left"/>
    </xf>
    <xf numFmtId="0" fontId="4" fillId="0" borderId="18" xfId="0" applyFont="1" applyBorder="1" applyAlignment="1" quotePrefix="1">
      <alignment horizontal="left"/>
    </xf>
    <xf numFmtId="43" fontId="4" fillId="0" borderId="8" xfId="17" applyFont="1" applyBorder="1" applyAlignment="1">
      <alignment/>
    </xf>
    <xf numFmtId="43" fontId="4" fillId="0" borderId="10" xfId="17" applyFont="1" applyBorder="1" applyAlignment="1">
      <alignment/>
    </xf>
    <xf numFmtId="43" fontId="4" fillId="0" borderId="12" xfId="17" applyFont="1" applyBorder="1" applyAlignment="1">
      <alignment/>
    </xf>
    <xf numFmtId="199" fontId="4" fillId="0" borderId="20" xfId="17" applyNumberFormat="1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199" fontId="4" fillId="0" borderId="20" xfId="0" applyNumberFormat="1" applyFont="1" applyBorder="1" applyAlignment="1">
      <alignment/>
    </xf>
    <xf numFmtId="199" fontId="4" fillId="0" borderId="12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2" xfId="17" applyNumberFormat="1" applyFont="1" applyBorder="1" applyAlignment="1">
      <alignment/>
    </xf>
    <xf numFmtId="49" fontId="0" fillId="0" borderId="4" xfId="0" applyNumberFormat="1" applyBorder="1" applyAlignment="1">
      <alignment horizontal="center"/>
    </xf>
    <xf numFmtId="3" fontId="5" fillId="0" borderId="12" xfId="0" applyNumberFormat="1" applyFont="1" applyBorder="1" applyAlignment="1">
      <alignment/>
    </xf>
    <xf numFmtId="0" fontId="11" fillId="0" borderId="0" xfId="0" applyFont="1" applyBorder="1" applyAlignment="1">
      <alignment horizontal="right"/>
    </xf>
    <xf numFmtId="0" fontId="11" fillId="0" borderId="3" xfId="0" applyFont="1" applyBorder="1" applyAlignment="1" quotePrefix="1">
      <alignment horizontal="center"/>
    </xf>
    <xf numFmtId="0" fontId="5" fillId="0" borderId="0" xfId="0" applyFont="1" applyBorder="1" applyAlignment="1">
      <alignment horizontal="right"/>
    </xf>
    <xf numFmtId="199" fontId="5" fillId="0" borderId="0" xfId="17" applyNumberFormat="1" applyFont="1" applyBorder="1" applyAlignment="1">
      <alignment/>
    </xf>
    <xf numFmtId="3" fontId="5" fillId="0" borderId="0" xfId="17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8" xfId="0" applyFont="1" applyBorder="1" applyAlignment="1">
      <alignment/>
    </xf>
    <xf numFmtId="0" fontId="11" fillId="0" borderId="4" xfId="0" applyFont="1" applyBorder="1" applyAlignment="1" quotePrefix="1">
      <alignment horizontal="center"/>
    </xf>
    <xf numFmtId="49" fontId="11" fillId="0" borderId="4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2" xfId="0" applyFont="1" applyBorder="1" applyAlignment="1">
      <alignment/>
    </xf>
    <xf numFmtId="0" fontId="11" fillId="0" borderId="5" xfId="0" applyFont="1" applyBorder="1" applyAlignment="1" quotePrefix="1">
      <alignment horizontal="center"/>
    </xf>
    <xf numFmtId="49" fontId="11" fillId="0" borderId="5" xfId="0" applyNumberFormat="1" applyFont="1" applyBorder="1" applyAlignment="1">
      <alignment horizontal="center"/>
    </xf>
    <xf numFmtId="0" fontId="11" fillId="0" borderId="6" xfId="0" applyFont="1" applyBorder="1" applyAlignment="1" quotePrefix="1">
      <alignment horizontal="center"/>
    </xf>
    <xf numFmtId="0" fontId="11" fillId="0" borderId="3" xfId="0" applyFont="1" applyBorder="1" applyAlignment="1" quotePrefix="1">
      <alignment horizontal="left"/>
    </xf>
    <xf numFmtId="0" fontId="11" fillId="0" borderId="9" xfId="0" applyFont="1" applyBorder="1" applyAlignment="1">
      <alignment/>
    </xf>
    <xf numFmtId="199" fontId="11" fillId="0" borderId="9" xfId="17" applyNumberFormat="1" applyFont="1" applyBorder="1" applyAlignment="1">
      <alignment/>
    </xf>
    <xf numFmtId="0" fontId="11" fillId="0" borderId="5" xfId="0" applyFont="1" applyBorder="1" applyAlignment="1">
      <alignment/>
    </xf>
    <xf numFmtId="199" fontId="11" fillId="0" borderId="5" xfId="0" applyNumberFormat="1" applyFont="1" applyBorder="1" applyAlignment="1">
      <alignment/>
    </xf>
    <xf numFmtId="199" fontId="11" fillId="0" borderId="8" xfId="17" applyNumberFormat="1" applyFont="1" applyBorder="1" applyAlignment="1">
      <alignment/>
    </xf>
    <xf numFmtId="0" fontId="11" fillId="0" borderId="10" xfId="0" applyFont="1" applyBorder="1" applyAlignment="1">
      <alignment/>
    </xf>
    <xf numFmtId="199" fontId="11" fillId="0" borderId="10" xfId="17" applyNumberFormat="1" applyFont="1" applyBorder="1" applyAlignment="1">
      <alignment/>
    </xf>
    <xf numFmtId="3" fontId="11" fillId="0" borderId="10" xfId="17" applyNumberFormat="1" applyFont="1" applyBorder="1" applyAlignment="1">
      <alignment/>
    </xf>
    <xf numFmtId="199" fontId="11" fillId="0" borderId="10" xfId="0" applyNumberFormat="1" applyFont="1" applyBorder="1" applyAlignment="1">
      <alignment/>
    </xf>
    <xf numFmtId="199" fontId="11" fillId="0" borderId="5" xfId="17" applyNumberFormat="1" applyFont="1" applyBorder="1" applyAlignment="1">
      <alignment/>
    </xf>
    <xf numFmtId="199" fontId="11" fillId="0" borderId="16" xfId="17" applyNumberFormat="1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28" xfId="0" applyFont="1" applyBorder="1" applyAlignment="1">
      <alignment/>
    </xf>
    <xf numFmtId="199" fontId="11" fillId="0" borderId="20" xfId="0" applyNumberFormat="1" applyFont="1" applyBorder="1" applyAlignment="1">
      <alignment/>
    </xf>
    <xf numFmtId="199" fontId="12" fillId="0" borderId="12" xfId="17" applyNumberFormat="1" applyFont="1" applyBorder="1" applyAlignment="1">
      <alignment/>
    </xf>
    <xf numFmtId="0" fontId="12" fillId="0" borderId="12" xfId="0" applyFont="1" applyBorder="1" applyAlignment="1">
      <alignment/>
    </xf>
    <xf numFmtId="43" fontId="12" fillId="0" borderId="12" xfId="17" applyFont="1" applyBorder="1" applyAlignment="1">
      <alignment/>
    </xf>
    <xf numFmtId="199" fontId="12" fillId="0" borderId="13" xfId="17" applyNumberFormat="1" applyFont="1" applyBorder="1" applyAlignment="1">
      <alignment/>
    </xf>
    <xf numFmtId="199" fontId="12" fillId="0" borderId="13" xfId="17" applyNumberFormat="1" applyFont="1" applyBorder="1" applyAlignment="1">
      <alignment horizontal="right"/>
    </xf>
    <xf numFmtId="199" fontId="12" fillId="0" borderId="12" xfId="17" applyNumberFormat="1" applyFont="1" applyBorder="1" applyAlignment="1">
      <alignment horizontal="right"/>
    </xf>
    <xf numFmtId="199" fontId="12" fillId="0" borderId="14" xfId="17" applyNumberFormat="1" applyFont="1" applyBorder="1" applyAlignment="1">
      <alignment/>
    </xf>
    <xf numFmtId="0" fontId="12" fillId="0" borderId="13" xfId="0" applyFont="1" applyBorder="1" applyAlignment="1">
      <alignment/>
    </xf>
    <xf numFmtId="3" fontId="12" fillId="0" borderId="13" xfId="17" applyNumberFormat="1" applyFont="1" applyBorder="1" applyAlignment="1">
      <alignment/>
    </xf>
    <xf numFmtId="3" fontId="12" fillId="0" borderId="12" xfId="17" applyNumberFormat="1" applyFont="1" applyBorder="1" applyAlignment="1">
      <alignment/>
    </xf>
    <xf numFmtId="0" fontId="11" fillId="0" borderId="1" xfId="0" applyFont="1" applyBorder="1" applyAlignment="1">
      <alignment horizontal="left"/>
    </xf>
    <xf numFmtId="199" fontId="11" fillId="0" borderId="2" xfId="17" applyNumberFormat="1" applyFont="1" applyBorder="1" applyAlignment="1">
      <alignment/>
    </xf>
    <xf numFmtId="199" fontId="11" fillId="0" borderId="6" xfId="17" applyNumberFormat="1" applyFont="1" applyBorder="1" applyAlignment="1">
      <alignment/>
    </xf>
    <xf numFmtId="0" fontId="11" fillId="0" borderId="6" xfId="0" applyFont="1" applyBorder="1" applyAlignment="1">
      <alignment/>
    </xf>
    <xf numFmtId="199" fontId="11" fillId="0" borderId="6" xfId="0" applyNumberFormat="1" applyFont="1" applyBorder="1" applyAlignment="1">
      <alignment/>
    </xf>
    <xf numFmtId="199" fontId="11" fillId="0" borderId="15" xfId="17" applyNumberFormat="1" applyFont="1" applyBorder="1" applyAlignment="1">
      <alignment/>
    </xf>
    <xf numFmtId="199" fontId="11" fillId="0" borderId="16" xfId="0" applyNumberFormat="1" applyFont="1" applyBorder="1" applyAlignment="1">
      <alignment/>
    </xf>
    <xf numFmtId="3" fontId="12" fillId="0" borderId="14" xfId="17" applyNumberFormat="1" applyFont="1" applyBorder="1" applyAlignment="1">
      <alignment/>
    </xf>
    <xf numFmtId="0" fontId="12" fillId="0" borderId="14" xfId="17" applyNumberFormat="1" applyFont="1" applyBorder="1" applyAlignment="1">
      <alignment/>
    </xf>
    <xf numFmtId="0" fontId="12" fillId="0" borderId="12" xfId="17" applyNumberFormat="1" applyFont="1" applyBorder="1" applyAlignment="1">
      <alignment/>
    </xf>
    <xf numFmtId="0" fontId="12" fillId="0" borderId="13" xfId="17" applyNumberFormat="1" applyFont="1" applyBorder="1" applyAlignment="1">
      <alignment/>
    </xf>
    <xf numFmtId="0" fontId="11" fillId="0" borderId="17" xfId="0" applyFont="1" applyBorder="1" applyAlignment="1">
      <alignment horizontal="left"/>
    </xf>
    <xf numFmtId="0" fontId="11" fillId="0" borderId="18" xfId="0" applyFont="1" applyBorder="1" applyAlignment="1">
      <alignment/>
    </xf>
    <xf numFmtId="199" fontId="11" fillId="0" borderId="18" xfId="17" applyNumberFormat="1" applyFont="1" applyBorder="1" applyAlignment="1">
      <alignment/>
    </xf>
    <xf numFmtId="199" fontId="11" fillId="0" borderId="19" xfId="17" applyNumberFormat="1" applyFont="1" applyBorder="1" applyAlignment="1">
      <alignment/>
    </xf>
    <xf numFmtId="0" fontId="11" fillId="0" borderId="19" xfId="0" applyFont="1" applyBorder="1" applyAlignment="1">
      <alignment/>
    </xf>
    <xf numFmtId="199" fontId="11" fillId="0" borderId="19" xfId="0" applyNumberFormat="1" applyFont="1" applyBorder="1" applyAlignment="1">
      <alignment/>
    </xf>
    <xf numFmtId="199" fontId="11" fillId="0" borderId="0" xfId="17" applyNumberFormat="1" applyFont="1" applyBorder="1" applyAlignment="1">
      <alignment/>
    </xf>
    <xf numFmtId="0" fontId="11" fillId="0" borderId="0" xfId="0" applyFont="1" applyBorder="1" applyAlignment="1">
      <alignment/>
    </xf>
    <xf numFmtId="49" fontId="11" fillId="0" borderId="6" xfId="0" applyNumberFormat="1" applyFont="1" applyBorder="1" applyAlignment="1">
      <alignment horizontal="center"/>
    </xf>
    <xf numFmtId="43" fontId="11" fillId="0" borderId="5" xfId="17" applyFont="1" applyBorder="1" applyAlignment="1">
      <alignment/>
    </xf>
    <xf numFmtId="199" fontId="11" fillId="0" borderId="11" xfId="17" applyNumberFormat="1" applyFont="1" applyBorder="1" applyAlignment="1">
      <alignment/>
    </xf>
    <xf numFmtId="0" fontId="11" fillId="0" borderId="11" xfId="0" applyFont="1" applyBorder="1" applyAlignment="1">
      <alignment/>
    </xf>
    <xf numFmtId="199" fontId="11" fillId="0" borderId="11" xfId="0" applyNumberFormat="1" applyFont="1" applyBorder="1" applyAlignment="1">
      <alignment/>
    </xf>
    <xf numFmtId="43" fontId="12" fillId="0" borderId="20" xfId="17" applyFont="1" applyBorder="1" applyAlignment="1">
      <alignment/>
    </xf>
    <xf numFmtId="199" fontId="12" fillId="0" borderId="20" xfId="17" applyNumberFormat="1" applyFont="1" applyBorder="1" applyAlignment="1">
      <alignment/>
    </xf>
    <xf numFmtId="199" fontId="12" fillId="0" borderId="20" xfId="17" applyNumberFormat="1" applyFont="1" applyBorder="1" applyAlignment="1">
      <alignment horizontal="right"/>
    </xf>
    <xf numFmtId="199" fontId="12" fillId="0" borderId="21" xfId="17" applyNumberFormat="1" applyFont="1" applyBorder="1" applyAlignment="1">
      <alignment horizontal="right"/>
    </xf>
    <xf numFmtId="199" fontId="12" fillId="0" borderId="21" xfId="17" applyNumberFormat="1" applyFont="1" applyBorder="1" applyAlignment="1">
      <alignment/>
    </xf>
    <xf numFmtId="43" fontId="12" fillId="0" borderId="14" xfId="17" applyFont="1" applyBorder="1" applyAlignment="1">
      <alignment/>
    </xf>
    <xf numFmtId="43" fontId="12" fillId="0" borderId="12" xfId="17" applyNumberFormat="1" applyFont="1" applyBorder="1" applyAlignment="1">
      <alignment/>
    </xf>
    <xf numFmtId="199" fontId="11" fillId="0" borderId="6" xfId="17" applyNumberFormat="1" applyFont="1" applyBorder="1" applyAlignment="1">
      <alignment/>
    </xf>
    <xf numFmtId="4" fontId="11" fillId="0" borderId="2" xfId="17" applyNumberFormat="1" applyFont="1" applyBorder="1" applyAlignment="1">
      <alignment/>
    </xf>
    <xf numFmtId="43" fontId="11" fillId="0" borderId="6" xfId="17" applyFont="1" applyBorder="1" applyAlignment="1">
      <alignment horizontal="right"/>
    </xf>
    <xf numFmtId="3" fontId="11" fillId="0" borderId="16" xfId="0" applyNumberFormat="1" applyFont="1" applyBorder="1" applyAlignment="1">
      <alignment/>
    </xf>
    <xf numFmtId="4" fontId="12" fillId="0" borderId="12" xfId="17" applyNumberFormat="1" applyFont="1" applyBorder="1" applyAlignment="1">
      <alignment/>
    </xf>
    <xf numFmtId="0" fontId="12" fillId="0" borderId="0" xfId="0" applyFont="1" applyAlignment="1">
      <alignment/>
    </xf>
    <xf numFmtId="4" fontId="12" fillId="0" borderId="14" xfId="17" applyNumberFormat="1" applyFont="1" applyBorder="1" applyAlignment="1">
      <alignment/>
    </xf>
    <xf numFmtId="43" fontId="11" fillId="0" borderId="10" xfId="17" applyFont="1" applyBorder="1" applyAlignment="1">
      <alignment/>
    </xf>
    <xf numFmtId="43" fontId="12" fillId="0" borderId="12" xfId="17" applyFont="1" applyBorder="1" applyAlignment="1">
      <alignment horizontal="right"/>
    </xf>
    <xf numFmtId="43" fontId="11" fillId="0" borderId="2" xfId="17" applyFont="1" applyBorder="1" applyAlignment="1">
      <alignment/>
    </xf>
    <xf numFmtId="3" fontId="11" fillId="0" borderId="11" xfId="17" applyNumberFormat="1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/>
    </xf>
    <xf numFmtId="43" fontId="11" fillId="0" borderId="8" xfId="17" applyFont="1" applyBorder="1" applyAlignment="1">
      <alignment/>
    </xf>
    <xf numFmtId="3" fontId="11" fillId="0" borderId="10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199" fontId="11" fillId="0" borderId="20" xfId="17" applyNumberFormat="1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199" fontId="11" fillId="0" borderId="14" xfId="17" applyNumberFormat="1" applyFont="1" applyBorder="1" applyAlignment="1">
      <alignment/>
    </xf>
    <xf numFmtId="199" fontId="11" fillId="0" borderId="12" xfId="17" applyNumberFormat="1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199" fontId="11" fillId="0" borderId="0" xfId="0" applyNumberFormat="1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7" xfId="0" applyFont="1" applyBorder="1" applyAlignment="1">
      <alignment/>
    </xf>
    <xf numFmtId="0" fontId="13" fillId="0" borderId="7" xfId="0" applyFont="1" applyBorder="1" applyAlignment="1">
      <alignment horizontal="left"/>
    </xf>
    <xf numFmtId="199" fontId="12" fillId="0" borderId="0" xfId="17" applyNumberFormat="1" applyFont="1" applyBorder="1" applyAlignment="1">
      <alignment/>
    </xf>
    <xf numFmtId="3" fontId="12" fillId="0" borderId="0" xfId="17" applyNumberFormat="1" applyFont="1" applyBorder="1" applyAlignment="1">
      <alignment/>
    </xf>
    <xf numFmtId="0" fontId="13" fillId="0" borderId="28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" xfId="0" applyFont="1" applyBorder="1" applyAlignment="1" quotePrefix="1">
      <alignment horizontal="center"/>
    </xf>
    <xf numFmtId="0" fontId="11" fillId="0" borderId="22" xfId="0" applyFont="1" applyBorder="1" applyAlignment="1" quotePrefix="1">
      <alignment horizontal="center"/>
    </xf>
    <xf numFmtId="0" fontId="11" fillId="0" borderId="2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43" fontId="12" fillId="0" borderId="0" xfId="17" applyFont="1" applyBorder="1" applyAlignment="1">
      <alignment/>
    </xf>
    <xf numFmtId="43" fontId="12" fillId="0" borderId="0" xfId="17" applyFont="1" applyBorder="1" applyAlignment="1">
      <alignment horizontal="right"/>
    </xf>
    <xf numFmtId="0" fontId="12" fillId="0" borderId="22" xfId="0" applyFont="1" applyBorder="1" applyAlignment="1">
      <alignment horizontal="right"/>
    </xf>
    <xf numFmtId="199" fontId="12" fillId="0" borderId="22" xfId="17" applyNumberFormat="1" applyFont="1" applyBorder="1" applyAlignment="1">
      <alignment/>
    </xf>
    <xf numFmtId="43" fontId="12" fillId="0" borderId="22" xfId="17" applyFont="1" applyBorder="1" applyAlignment="1">
      <alignment/>
    </xf>
    <xf numFmtId="3" fontId="12" fillId="0" borderId="22" xfId="17" applyNumberFormat="1" applyFont="1" applyBorder="1" applyAlignment="1">
      <alignment/>
    </xf>
    <xf numFmtId="43" fontId="12" fillId="0" borderId="22" xfId="17" applyFont="1" applyBorder="1" applyAlignment="1">
      <alignment horizontal="right"/>
    </xf>
    <xf numFmtId="3" fontId="4" fillId="0" borderId="20" xfId="17" applyNumberFormat="1" applyFont="1" applyBorder="1" applyAlignment="1">
      <alignment/>
    </xf>
    <xf numFmtId="199" fontId="4" fillId="0" borderId="28" xfId="17" applyNumberFormat="1" applyFont="1" applyBorder="1" applyAlignment="1">
      <alignment/>
    </xf>
    <xf numFmtId="0" fontId="4" fillId="0" borderId="28" xfId="0" applyFont="1" applyBorder="1" applyAlignment="1">
      <alignment/>
    </xf>
    <xf numFmtId="3" fontId="11" fillId="0" borderId="16" xfId="17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43" fontId="11" fillId="0" borderId="11" xfId="17" applyFont="1" applyBorder="1" applyAlignment="1">
      <alignment/>
    </xf>
    <xf numFmtId="3" fontId="11" fillId="0" borderId="11" xfId="0" applyNumberFormat="1" applyFont="1" applyBorder="1" applyAlignment="1">
      <alignment/>
    </xf>
    <xf numFmtId="3" fontId="11" fillId="0" borderId="20" xfId="0" applyNumberFormat="1" applyFont="1" applyBorder="1" applyAlignment="1">
      <alignment/>
    </xf>
    <xf numFmtId="43" fontId="11" fillId="0" borderId="20" xfId="17" applyFont="1" applyBorder="1" applyAlignment="1">
      <alignment/>
    </xf>
    <xf numFmtId="43" fontId="11" fillId="0" borderId="14" xfId="17" applyFont="1" applyBorder="1" applyAlignment="1">
      <alignment/>
    </xf>
    <xf numFmtId="3" fontId="11" fillId="0" borderId="12" xfId="0" applyNumberFormat="1" applyFont="1" applyBorder="1" applyAlignment="1">
      <alignment/>
    </xf>
    <xf numFmtId="43" fontId="11" fillId="0" borderId="12" xfId="17" applyFont="1" applyBorder="1" applyAlignment="1">
      <alignment/>
    </xf>
    <xf numFmtId="3" fontId="4" fillId="0" borderId="2" xfId="17" applyNumberFormat="1" applyFont="1" applyBorder="1" applyAlignment="1">
      <alignment/>
    </xf>
    <xf numFmtId="43" fontId="5" fillId="0" borderId="24" xfId="17" applyFont="1" applyBorder="1" applyAlignment="1">
      <alignment/>
    </xf>
    <xf numFmtId="3" fontId="4" fillId="0" borderId="0" xfId="0" applyNumberFormat="1" applyFont="1" applyBorder="1" applyAlignment="1">
      <alignment/>
    </xf>
    <xf numFmtId="3" fontId="5" fillId="0" borderId="24" xfId="17" applyNumberFormat="1" applyFont="1" applyBorder="1" applyAlignment="1">
      <alignment/>
    </xf>
    <xf numFmtId="43" fontId="4" fillId="0" borderId="28" xfId="17" applyFont="1" applyBorder="1" applyAlignment="1">
      <alignment/>
    </xf>
    <xf numFmtId="43" fontId="4" fillId="0" borderId="11" xfId="17" applyFont="1" applyBorder="1" applyAlignment="1">
      <alignment/>
    </xf>
    <xf numFmtId="43" fontId="4" fillId="0" borderId="20" xfId="0" applyNumberFormat="1" applyFont="1" applyBorder="1" applyAlignment="1">
      <alignment/>
    </xf>
    <xf numFmtId="3" fontId="4" fillId="0" borderId="28" xfId="17" applyNumberFormat="1" applyFont="1" applyBorder="1" applyAlignment="1">
      <alignment/>
    </xf>
    <xf numFmtId="43" fontId="4" fillId="0" borderId="8" xfId="17" applyFont="1" applyBorder="1" applyAlignment="1">
      <alignment/>
    </xf>
    <xf numFmtId="0" fontId="4" fillId="0" borderId="26" xfId="0" applyFont="1" applyBorder="1" applyAlignment="1">
      <alignment/>
    </xf>
    <xf numFmtId="49" fontId="3" fillId="0" borderId="8" xfId="17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3" fontId="3" fillId="0" borderId="10" xfId="17" applyNumberFormat="1" applyFont="1" applyBorder="1" applyAlignment="1">
      <alignment/>
    </xf>
    <xf numFmtId="43" fontId="3" fillId="0" borderId="11" xfId="0" applyNumberFormat="1" applyFont="1" applyBorder="1" applyAlignment="1">
      <alignment/>
    </xf>
    <xf numFmtId="43" fontId="3" fillId="0" borderId="29" xfId="17" applyFont="1" applyBorder="1" applyAlignment="1">
      <alignment/>
    </xf>
    <xf numFmtId="43" fontId="4" fillId="0" borderId="15" xfId="17" applyFont="1" applyBorder="1" applyAlignment="1">
      <alignment horizontal="right"/>
    </xf>
    <xf numFmtId="49" fontId="4" fillId="0" borderId="3" xfId="0" applyNumberFormat="1" applyFont="1" applyBorder="1" applyAlignment="1">
      <alignment horizontal="center"/>
    </xf>
    <xf numFmtId="0" fontId="4" fillId="0" borderId="1" xfId="0" applyFont="1" applyBorder="1" applyAlignment="1" quotePrefix="1">
      <alignment horizontal="center"/>
    </xf>
    <xf numFmtId="0" fontId="4" fillId="0" borderId="22" xfId="0" applyFont="1" applyBorder="1" applyAlignment="1" quotePrefix="1">
      <alignment horizontal="center"/>
    </xf>
    <xf numFmtId="199" fontId="4" fillId="0" borderId="26" xfId="0" applyNumberFormat="1" applyFont="1" applyBorder="1" applyAlignment="1">
      <alignment/>
    </xf>
    <xf numFmtId="43" fontId="4" fillId="0" borderId="21" xfId="17" applyFont="1" applyBorder="1" applyAlignment="1">
      <alignment/>
    </xf>
    <xf numFmtId="43" fontId="4" fillId="0" borderId="13" xfId="0" applyNumberFormat="1" applyFont="1" applyBorder="1" applyAlignment="1">
      <alignment/>
    </xf>
    <xf numFmtId="0" fontId="4" fillId="0" borderId="22" xfId="0" applyFont="1" applyBorder="1" applyAlignment="1">
      <alignment horizontal="right"/>
    </xf>
    <xf numFmtId="199" fontId="4" fillId="0" borderId="22" xfId="17" applyNumberFormat="1" applyFont="1" applyBorder="1" applyAlignment="1">
      <alignment/>
    </xf>
    <xf numFmtId="0" fontId="4" fillId="0" borderId="15" xfId="0" applyFont="1" applyBorder="1" applyAlignment="1">
      <alignment/>
    </xf>
    <xf numFmtId="199" fontId="4" fillId="0" borderId="0" xfId="17" applyNumberFormat="1" applyFont="1" applyAlignment="1">
      <alignment/>
    </xf>
    <xf numFmtId="199" fontId="4" fillId="0" borderId="0" xfId="0" applyNumberFormat="1" applyFont="1" applyAlignment="1">
      <alignment/>
    </xf>
    <xf numFmtId="43" fontId="4" fillId="0" borderId="0" xfId="17" applyFont="1" applyAlignment="1">
      <alignment/>
    </xf>
    <xf numFmtId="3" fontId="4" fillId="0" borderId="12" xfId="17" applyNumberFormat="1" applyFont="1" applyBorder="1" applyAlignment="1">
      <alignment horizontal="right"/>
    </xf>
    <xf numFmtId="43" fontId="4" fillId="0" borderId="13" xfId="17" applyFont="1" applyBorder="1" applyAlignment="1">
      <alignment horizontal="right"/>
    </xf>
    <xf numFmtId="43" fontId="4" fillId="0" borderId="0" xfId="17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43" fontId="4" fillId="0" borderId="21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43" fontId="4" fillId="0" borderId="5" xfId="17" applyFont="1" applyBorder="1" applyAlignment="1">
      <alignment horizontal="right"/>
    </xf>
    <xf numFmtId="43" fontId="11" fillId="0" borderId="15" xfId="17" applyFont="1" applyBorder="1" applyAlignment="1">
      <alignment horizontal="right"/>
    </xf>
    <xf numFmtId="43" fontId="5" fillId="0" borderId="12" xfId="0" applyNumberFormat="1" applyFont="1" applyBorder="1" applyAlignment="1">
      <alignment/>
    </xf>
    <xf numFmtId="192" fontId="4" fillId="0" borderId="11" xfId="0" applyNumberFormat="1" applyFont="1" applyBorder="1" applyAlignment="1">
      <alignment/>
    </xf>
    <xf numFmtId="205" fontId="4" fillId="0" borderId="10" xfId="0" applyNumberFormat="1" applyFont="1" applyBorder="1" applyAlignment="1">
      <alignment/>
    </xf>
    <xf numFmtId="205" fontId="4" fillId="0" borderId="16" xfId="17" applyNumberFormat="1" applyFont="1" applyBorder="1" applyAlignment="1">
      <alignment/>
    </xf>
    <xf numFmtId="4" fontId="4" fillId="0" borderId="6" xfId="17" applyNumberFormat="1" applyFont="1" applyBorder="1" applyAlignment="1">
      <alignment horizontal="right"/>
    </xf>
    <xf numFmtId="205" fontId="4" fillId="0" borderId="12" xfId="17" applyNumberFormat="1" applyFont="1" applyBorder="1" applyAlignment="1">
      <alignment/>
    </xf>
    <xf numFmtId="205" fontId="4" fillId="0" borderId="14" xfId="17" applyNumberFormat="1" applyFont="1" applyBorder="1" applyAlignment="1">
      <alignment/>
    </xf>
    <xf numFmtId="43" fontId="3" fillId="0" borderId="6" xfId="17" applyFont="1" applyBorder="1" applyAlignment="1">
      <alignment/>
    </xf>
    <xf numFmtId="0" fontId="4" fillId="0" borderId="28" xfId="0" applyFont="1" applyBorder="1" applyAlignment="1" quotePrefix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 quotePrefix="1">
      <alignment horizontal="left"/>
    </xf>
    <xf numFmtId="199" fontId="4" fillId="0" borderId="0" xfId="0" applyNumberFormat="1" applyFont="1" applyBorder="1" applyAlignment="1">
      <alignment/>
    </xf>
    <xf numFmtId="3" fontId="4" fillId="0" borderId="0" xfId="17" applyNumberFormat="1" applyFont="1" applyBorder="1" applyAlignment="1">
      <alignment/>
    </xf>
    <xf numFmtId="199" fontId="5" fillId="0" borderId="27" xfId="17" applyNumberFormat="1" applyFont="1" applyBorder="1" applyAlignment="1">
      <alignment/>
    </xf>
    <xf numFmtId="199" fontId="5" fillId="0" borderId="12" xfId="0" applyNumberFormat="1" applyFont="1" applyBorder="1" applyAlignment="1">
      <alignment/>
    </xf>
    <xf numFmtId="43" fontId="11" fillId="0" borderId="6" xfId="17" applyFont="1" applyBorder="1" applyAlignment="1">
      <alignment/>
    </xf>
    <xf numFmtId="0" fontId="11" fillId="0" borderId="3" xfId="0" applyFont="1" applyBorder="1" applyAlignment="1" quotePrefix="1">
      <alignment horizontal="center"/>
    </xf>
    <xf numFmtId="0" fontId="11" fillId="0" borderId="9" xfId="0" applyFont="1" applyBorder="1" applyAlignment="1">
      <alignment horizontal="center"/>
    </xf>
    <xf numFmtId="0" fontId="12" fillId="0" borderId="13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4" xfId="0" applyBorder="1" applyAlignment="1" quotePrefix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0" fontId="4" fillId="0" borderId="26" xfId="0" applyFont="1" applyBorder="1" applyAlignment="1" quotePrefix="1">
      <alignment horizontal="center"/>
    </xf>
    <xf numFmtId="0" fontId="4" fillId="0" borderId="25" xfId="0" applyFont="1" applyBorder="1" applyAlignment="1" quotePrefix="1">
      <alignment horizontal="center"/>
    </xf>
    <xf numFmtId="0" fontId="4" fillId="0" borderId="2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25" xfId="0" applyFont="1" applyBorder="1" applyAlignment="1" quotePrefix="1">
      <alignment horizontal="center"/>
    </xf>
    <xf numFmtId="0" fontId="4" fillId="0" borderId="2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" xfId="0" applyBorder="1" applyAlignment="1" quotePrefix="1">
      <alignment horizontal="center"/>
    </xf>
    <xf numFmtId="0" fontId="0" fillId="0" borderId="9" xfId="0" applyBorder="1" applyAlignment="1" quotePrefix="1">
      <alignment horizontal="center"/>
    </xf>
    <xf numFmtId="0" fontId="4" fillId="0" borderId="3" xfId="0" applyFont="1" applyBorder="1" applyAlignment="1" quotePrefix="1">
      <alignment horizontal="center"/>
    </xf>
    <xf numFmtId="0" fontId="4" fillId="0" borderId="9" xfId="0" applyFont="1" applyBorder="1" applyAlignment="1" quotePrefix="1">
      <alignment horizontal="center"/>
    </xf>
    <xf numFmtId="0" fontId="4" fillId="0" borderId="3" xfId="0" applyFont="1" applyBorder="1" applyAlignment="1" quotePrefix="1">
      <alignment horizontal="center"/>
    </xf>
    <xf numFmtId="0" fontId="4" fillId="0" borderId="9" xfId="0" applyFont="1" applyBorder="1" applyAlignment="1" quotePrefix="1">
      <alignment horizontal="center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27" xfId="0" applyNumberFormat="1" applyFont="1" applyBorder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 quotePrefix="1">
      <alignment horizontal="center"/>
    </xf>
    <xf numFmtId="0" fontId="4" fillId="0" borderId="17" xfId="0" applyFont="1" applyBorder="1" applyAlignment="1" quotePrefix="1">
      <alignment horizontal="left"/>
    </xf>
    <xf numFmtId="0" fontId="4" fillId="0" borderId="18" xfId="0" applyFont="1" applyBorder="1" applyAlignment="1" quotePrefix="1">
      <alignment horizontal="left"/>
    </xf>
    <xf numFmtId="49" fontId="4" fillId="0" borderId="3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0" fontId="4" fillId="0" borderId="26" xfId="0" applyFont="1" applyBorder="1" applyAlignment="1" quotePrefix="1">
      <alignment horizontal="center"/>
    </xf>
    <xf numFmtId="0" fontId="12" fillId="0" borderId="14" xfId="0" applyFont="1" applyBorder="1" applyAlignment="1">
      <alignment horizontal="right"/>
    </xf>
    <xf numFmtId="0" fontId="11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2" xfId="0" applyFont="1" applyBorder="1" applyAlignment="1">
      <alignment horizontal="center"/>
    </xf>
    <xf numFmtId="0" fontId="11" fillId="0" borderId="4" xfId="0" applyFont="1" applyBorder="1" applyAlignment="1" quotePrefix="1">
      <alignment horizontal="center"/>
    </xf>
    <xf numFmtId="0" fontId="11" fillId="0" borderId="1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9" xfId="0" applyFont="1" applyBorder="1" applyAlignment="1" quotePrefix="1">
      <alignment horizontal="center"/>
    </xf>
    <xf numFmtId="49" fontId="11" fillId="0" borderId="26" xfId="0" applyNumberFormat="1" applyFont="1" applyBorder="1" applyAlignment="1">
      <alignment horizontal="center"/>
    </xf>
    <xf numFmtId="49" fontId="11" fillId="0" borderId="25" xfId="0" applyNumberFormat="1" applyFont="1" applyBorder="1" applyAlignment="1" quotePrefix="1">
      <alignment horizontal="center"/>
    </xf>
    <xf numFmtId="0" fontId="11" fillId="0" borderId="30" xfId="0" applyFont="1" applyBorder="1" applyAlignment="1">
      <alignment horizontal="right"/>
    </xf>
    <xf numFmtId="0" fontId="11" fillId="0" borderId="14" xfId="0" applyFont="1" applyBorder="1" applyAlignment="1">
      <alignment horizontal="right"/>
    </xf>
    <xf numFmtId="0" fontId="11" fillId="0" borderId="26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1" xfId="0" applyFont="1" applyBorder="1" applyAlignment="1">
      <alignment horizontal="right"/>
    </xf>
    <xf numFmtId="0" fontId="11" fillId="0" borderId="27" xfId="0" applyFont="1" applyBorder="1" applyAlignment="1">
      <alignment horizontal="right"/>
    </xf>
    <xf numFmtId="0" fontId="11" fillId="0" borderId="17" xfId="0" applyFont="1" applyBorder="1" applyAlignment="1" quotePrefix="1">
      <alignment horizontal="left"/>
    </xf>
    <xf numFmtId="0" fontId="11" fillId="0" borderId="18" xfId="0" applyFont="1" applyBorder="1" applyAlignment="1" quotePrefix="1">
      <alignment horizontal="left"/>
    </xf>
    <xf numFmtId="0" fontId="11" fillId="0" borderId="16" xfId="0" applyFont="1" applyBorder="1" applyAlignment="1">
      <alignment horizontal="center"/>
    </xf>
    <xf numFmtId="0" fontId="11" fillId="0" borderId="1" xfId="0" applyFont="1" applyBorder="1" applyAlignment="1" quotePrefix="1">
      <alignment horizontal="center"/>
    </xf>
    <xf numFmtId="0" fontId="11" fillId="0" borderId="22" xfId="0" applyFont="1" applyBorder="1" applyAlignment="1" quotePrefix="1">
      <alignment horizont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 quotePrefix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9" xfId="0" applyNumberFormat="1" applyFont="1" applyBorder="1" applyAlignment="1" quotePrefix="1">
      <alignment horizontal="center"/>
    </xf>
    <xf numFmtId="0" fontId="4" fillId="0" borderId="1" xfId="0" applyFont="1" applyBorder="1" applyAlignment="1" quotePrefix="1">
      <alignment horizontal="center"/>
    </xf>
    <xf numFmtId="0" fontId="4" fillId="0" borderId="2" xfId="0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2" xfId="0" applyFont="1" applyBorder="1" applyAlignment="1" quotePrefix="1">
      <alignment horizontal="center"/>
    </xf>
    <xf numFmtId="0" fontId="4" fillId="0" borderId="21" xfId="0" applyFont="1" applyBorder="1" applyAlignment="1">
      <alignment horizontal="right"/>
    </xf>
    <xf numFmtId="0" fontId="4" fillId="0" borderId="27" xfId="0" applyFont="1" applyBorder="1" applyAlignment="1">
      <alignment horizontal="right"/>
    </xf>
    <xf numFmtId="0" fontId="4" fillId="0" borderId="5" xfId="0" applyFont="1" applyBorder="1" applyAlignment="1" quotePrefix="1">
      <alignment horizontal="center"/>
    </xf>
    <xf numFmtId="0" fontId="4" fillId="0" borderId="5" xfId="0" applyFont="1" applyBorder="1" applyAlignment="1">
      <alignment horizontal="center"/>
    </xf>
    <xf numFmtId="0" fontId="4" fillId="0" borderId="21" xfId="0" applyFont="1" applyBorder="1" applyAlignment="1" quotePrefix="1">
      <alignment horizontal="center"/>
    </xf>
    <xf numFmtId="0" fontId="4" fillId="0" borderId="27" xfId="0" applyFont="1" applyBorder="1" applyAlignment="1" quotePrefix="1">
      <alignment horizontal="center"/>
    </xf>
    <xf numFmtId="0" fontId="3" fillId="0" borderId="3" xfId="0" applyFont="1" applyBorder="1" applyAlignment="1" quotePrefix="1">
      <alignment horizontal="center"/>
    </xf>
    <xf numFmtId="0" fontId="3" fillId="0" borderId="9" xfId="0" applyFont="1" applyBorder="1" applyAlignment="1" quotePrefix="1">
      <alignment horizontal="center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26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7" xfId="0" applyFont="1" applyBorder="1" applyAlignment="1" quotePrefix="1">
      <alignment horizontal="left"/>
    </xf>
    <xf numFmtId="0" fontId="3" fillId="0" borderId="18" xfId="0" applyFont="1" applyBorder="1" applyAlignment="1" quotePrefix="1">
      <alignment horizontal="left"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 quotePrefix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5" xfId="0" applyNumberFormat="1" applyFont="1" applyBorder="1" applyAlignment="1" quotePrefix="1">
      <alignment horizontal="center"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 quotePrefix="1">
      <alignment horizontal="center"/>
    </xf>
    <xf numFmtId="0" fontId="3" fillId="0" borderId="4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7"/>
  <sheetViews>
    <sheetView workbookViewId="0" topLeftCell="A79">
      <selection activeCell="I55" sqref="I55"/>
    </sheetView>
  </sheetViews>
  <sheetFormatPr defaultColWidth="9.140625" defaultRowHeight="21.75"/>
  <cols>
    <col min="1" max="1" width="5.421875" style="0" customWidth="1"/>
    <col min="2" max="2" width="8.8515625" style="0" customWidth="1"/>
    <col min="3" max="4" width="9.28125" style="0" customWidth="1"/>
    <col min="5" max="5" width="7.28125" style="0" customWidth="1"/>
    <col min="6" max="6" width="5.57421875" style="0" customWidth="1"/>
    <col min="7" max="7" width="7.8515625" style="0" customWidth="1"/>
    <col min="8" max="8" width="4.57421875" style="0" customWidth="1"/>
    <col min="9" max="9" width="7.7109375" style="0" customWidth="1"/>
    <col min="10" max="10" width="8.421875" style="0" customWidth="1"/>
    <col min="11" max="11" width="9.28125" style="0" customWidth="1"/>
    <col min="12" max="12" width="7.28125" style="0" customWidth="1"/>
    <col min="13" max="13" width="9.28125" style="0" customWidth="1"/>
    <col min="14" max="14" width="6.7109375" style="0" customWidth="1"/>
    <col min="15" max="15" width="5.8515625" style="0" customWidth="1"/>
    <col min="16" max="16" width="7.00390625" style="0" customWidth="1"/>
    <col min="17" max="17" width="9.28125" style="0" customWidth="1"/>
    <col min="18" max="18" width="7.140625" style="0" customWidth="1"/>
    <col min="19" max="19" width="10.57421875" style="0" customWidth="1"/>
  </cols>
  <sheetData>
    <row r="1" spans="1:19" ht="23.25">
      <c r="A1" s="584" t="s">
        <v>0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  <c r="R1" s="584"/>
      <c r="S1" s="584"/>
    </row>
    <row r="2" spans="1:19" ht="23.25">
      <c r="A2" s="584" t="s">
        <v>50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</row>
    <row r="3" spans="1:19" ht="23.25">
      <c r="A3" s="585" t="s">
        <v>62</v>
      </c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</row>
    <row r="4" spans="1:19" s="78" customFormat="1" ht="21.75" customHeight="1">
      <c r="A4" s="72" t="s">
        <v>1</v>
      </c>
      <c r="B4" s="73"/>
      <c r="C4" s="576" t="s">
        <v>7</v>
      </c>
      <c r="D4" s="580"/>
      <c r="E4" s="576" t="s">
        <v>9</v>
      </c>
      <c r="F4" s="577"/>
      <c r="G4" s="576" t="s">
        <v>12</v>
      </c>
      <c r="H4" s="580"/>
      <c r="I4" s="219"/>
      <c r="J4" s="143" t="s">
        <v>36</v>
      </c>
      <c r="K4" s="576" t="s">
        <v>17</v>
      </c>
      <c r="L4" s="588"/>
      <c r="M4" s="588"/>
      <c r="N4" s="577"/>
      <c r="O4" s="576" t="s">
        <v>22</v>
      </c>
      <c r="P4" s="580"/>
      <c r="Q4" s="76" t="s">
        <v>32</v>
      </c>
      <c r="R4" s="74" t="s">
        <v>25</v>
      </c>
      <c r="S4" s="586" t="s">
        <v>2</v>
      </c>
    </row>
    <row r="5" spans="1:19" s="78" customFormat="1" ht="17.25">
      <c r="A5" s="79" t="s">
        <v>3</v>
      </c>
      <c r="B5" s="80"/>
      <c r="C5" s="75" t="s">
        <v>8</v>
      </c>
      <c r="D5" s="75" t="s">
        <v>11</v>
      </c>
      <c r="E5" s="75" t="s">
        <v>10</v>
      </c>
      <c r="F5" s="75" t="s">
        <v>34</v>
      </c>
      <c r="G5" s="75" t="s">
        <v>13</v>
      </c>
      <c r="H5" s="75" t="s">
        <v>14</v>
      </c>
      <c r="I5" s="75"/>
      <c r="J5" s="136" t="s">
        <v>48</v>
      </c>
      <c r="K5" s="75" t="s">
        <v>15</v>
      </c>
      <c r="L5" s="75" t="s">
        <v>16</v>
      </c>
      <c r="M5" s="75" t="s">
        <v>18</v>
      </c>
      <c r="N5" s="75" t="s">
        <v>19</v>
      </c>
      <c r="O5" s="77" t="s">
        <v>24</v>
      </c>
      <c r="P5" s="77" t="s">
        <v>23</v>
      </c>
      <c r="Q5" s="77" t="s">
        <v>33</v>
      </c>
      <c r="R5" s="77" t="s">
        <v>26</v>
      </c>
      <c r="S5" s="587"/>
    </row>
    <row r="6" spans="1:19" s="78" customFormat="1" ht="17.25">
      <c r="A6" s="81" t="s">
        <v>6</v>
      </c>
      <c r="B6" s="82"/>
      <c r="C6" s="83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5"/>
    </row>
    <row r="7" spans="1:19" s="78" customFormat="1" ht="17.25">
      <c r="A7" s="576" t="s">
        <v>28</v>
      </c>
      <c r="B7" s="580"/>
      <c r="C7" s="86"/>
      <c r="D7" s="87"/>
      <c r="E7" s="87"/>
      <c r="F7" s="87"/>
      <c r="G7" s="87"/>
      <c r="H7" s="87"/>
      <c r="I7" s="87"/>
      <c r="J7" s="87"/>
      <c r="K7" s="87"/>
      <c r="L7" s="87"/>
      <c r="M7" s="87"/>
      <c r="N7" s="88"/>
      <c r="O7" s="87"/>
      <c r="P7" s="87"/>
      <c r="Q7" s="87"/>
      <c r="R7" s="181"/>
      <c r="S7" s="90"/>
    </row>
    <row r="8" spans="1:19" s="78" customFormat="1" ht="17.25">
      <c r="A8" s="576" t="s">
        <v>29</v>
      </c>
      <c r="B8" s="580"/>
      <c r="C8" s="86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140"/>
      <c r="S8" s="90"/>
    </row>
    <row r="9" spans="1:19" s="78" customFormat="1" ht="17.25">
      <c r="A9" s="576" t="s">
        <v>30</v>
      </c>
      <c r="B9" s="580"/>
      <c r="C9" s="86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139"/>
      <c r="S9" s="90"/>
    </row>
    <row r="10" spans="1:19" s="78" customFormat="1" ht="17.25">
      <c r="A10" s="576" t="s">
        <v>31</v>
      </c>
      <c r="B10" s="580"/>
      <c r="C10" s="10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</row>
    <row r="11" spans="1:19" s="78" customFormat="1" ht="18" thickBot="1">
      <c r="A11" s="582" t="s">
        <v>55</v>
      </c>
      <c r="B11" s="583"/>
      <c r="C11" s="106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481"/>
      <c r="P11" s="481"/>
      <c r="Q11" s="481"/>
      <c r="R11" s="495">
        <f>3000</f>
        <v>3000</v>
      </c>
      <c r="S11" s="129"/>
    </row>
    <row r="12" spans="1:19" s="78" customFormat="1" ht="18" thickBot="1">
      <c r="A12" s="578" t="s">
        <v>4</v>
      </c>
      <c r="B12" s="579"/>
      <c r="C12" s="145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5"/>
      <c r="O12" s="147"/>
      <c r="P12" s="147"/>
      <c r="Q12" s="147"/>
      <c r="R12" s="162">
        <f>SUM(R11)</f>
        <v>3000</v>
      </c>
      <c r="S12" s="160">
        <f>SUM(R12)</f>
        <v>3000</v>
      </c>
    </row>
    <row r="13" spans="1:19" s="78" customFormat="1" ht="18" thickBot="1">
      <c r="A13" s="578" t="s">
        <v>5</v>
      </c>
      <c r="B13" s="579"/>
      <c r="C13" s="148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5"/>
      <c r="O13" s="149"/>
      <c r="P13" s="149"/>
      <c r="Q13" s="149"/>
      <c r="R13" s="162">
        <v>3000</v>
      </c>
      <c r="S13" s="160">
        <v>3000</v>
      </c>
    </row>
    <row r="14" spans="1:19" s="78" customFormat="1" ht="17.25">
      <c r="A14" s="99">
        <v>100</v>
      </c>
      <c r="B14" s="80"/>
      <c r="C14" s="100"/>
      <c r="D14" s="101"/>
      <c r="E14" s="101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3"/>
    </row>
    <row r="15" spans="1:19" s="78" customFormat="1" ht="17.25">
      <c r="A15" s="581">
        <v>101</v>
      </c>
      <c r="B15" s="580"/>
      <c r="C15" s="100">
        <f>50600</f>
        <v>50600</v>
      </c>
      <c r="D15" s="101"/>
      <c r="E15" s="101"/>
      <c r="F15" s="102"/>
      <c r="G15" s="101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3"/>
      <c r="S15" s="103"/>
    </row>
    <row r="16" spans="1:19" s="78" customFormat="1" ht="17.25">
      <c r="A16" s="581">
        <v>102</v>
      </c>
      <c r="B16" s="580"/>
      <c r="C16" s="100">
        <f>142440+1650+1708</f>
        <v>145798</v>
      </c>
      <c r="D16" s="101">
        <v>58940</v>
      </c>
      <c r="E16" s="101"/>
      <c r="F16" s="102"/>
      <c r="G16" s="101">
        <v>11700</v>
      </c>
      <c r="H16" s="102"/>
      <c r="I16" s="102"/>
      <c r="J16" s="173">
        <v>9300</v>
      </c>
      <c r="K16" s="101">
        <v>45650</v>
      </c>
      <c r="L16" s="102"/>
      <c r="M16" s="102"/>
      <c r="N16" s="135"/>
      <c r="O16" s="102"/>
      <c r="P16" s="102"/>
      <c r="Q16" s="102"/>
      <c r="R16" s="103"/>
      <c r="S16" s="103"/>
    </row>
    <row r="17" spans="1:19" s="78" customFormat="1" ht="17.25">
      <c r="A17" s="581">
        <v>103</v>
      </c>
      <c r="B17" s="580"/>
      <c r="C17" s="104">
        <v>220</v>
      </c>
      <c r="D17" s="104">
        <v>4350</v>
      </c>
      <c r="E17" s="104"/>
      <c r="F17" s="84"/>
      <c r="G17" s="104">
        <v>110</v>
      </c>
      <c r="H17" s="84"/>
      <c r="I17" s="84"/>
      <c r="J17" s="141">
        <v>1500</v>
      </c>
      <c r="K17" s="104">
        <v>1500</v>
      </c>
      <c r="L17" s="104"/>
      <c r="M17" s="84"/>
      <c r="N17" s="142"/>
      <c r="O17" s="84"/>
      <c r="P17" s="84"/>
      <c r="Q17" s="84"/>
      <c r="R17" s="85"/>
      <c r="S17" s="85"/>
    </row>
    <row r="18" spans="1:19" s="78" customFormat="1" ht="18" thickBot="1">
      <c r="A18" s="581">
        <v>105</v>
      </c>
      <c r="B18" s="580"/>
      <c r="C18" s="105">
        <v>3500</v>
      </c>
      <c r="D18" s="106"/>
      <c r="E18" s="106"/>
      <c r="F18" s="108"/>
      <c r="G18" s="106"/>
      <c r="H18" s="108"/>
      <c r="I18" s="108"/>
      <c r="J18" s="108"/>
      <c r="K18" s="106"/>
      <c r="L18" s="108"/>
      <c r="M18" s="108"/>
      <c r="N18" s="108"/>
      <c r="O18" s="108"/>
      <c r="P18" s="108"/>
      <c r="Q18" s="108"/>
      <c r="R18" s="107"/>
      <c r="S18" s="107"/>
    </row>
    <row r="19" spans="1:19" s="78" customFormat="1" ht="18" thickBot="1">
      <c r="A19" s="578" t="s">
        <v>4</v>
      </c>
      <c r="B19" s="579"/>
      <c r="C19" s="145">
        <f>SUM(C15:C18)</f>
        <v>200118</v>
      </c>
      <c r="D19" s="145">
        <f>SUM(D15:D18)</f>
        <v>63290</v>
      </c>
      <c r="E19" s="145"/>
      <c r="F19" s="146"/>
      <c r="G19" s="145">
        <f>SUM(G15:G18)</f>
        <v>11810</v>
      </c>
      <c r="H19" s="146"/>
      <c r="I19" s="146"/>
      <c r="J19" s="151">
        <f>SUM(J15:J18)</f>
        <v>10800</v>
      </c>
      <c r="K19" s="145">
        <f>SUM(K15:K18)</f>
        <v>47150</v>
      </c>
      <c r="L19" s="145"/>
      <c r="M19" s="146"/>
      <c r="N19" s="151"/>
      <c r="O19" s="149"/>
      <c r="P19" s="149"/>
      <c r="Q19" s="149"/>
      <c r="R19" s="167"/>
      <c r="S19" s="150">
        <f>SUM(C19:R19)</f>
        <v>333168</v>
      </c>
    </row>
    <row r="20" spans="1:19" s="78" customFormat="1" ht="18" thickBot="1">
      <c r="A20" s="578" t="s">
        <v>5</v>
      </c>
      <c r="B20" s="579"/>
      <c r="C20" s="148">
        <v>200118</v>
      </c>
      <c r="D20" s="145">
        <v>63290</v>
      </c>
      <c r="E20" s="145"/>
      <c r="F20" s="146"/>
      <c r="G20" s="145">
        <v>11810</v>
      </c>
      <c r="H20" s="146"/>
      <c r="I20" s="146"/>
      <c r="J20" s="151">
        <v>10800</v>
      </c>
      <c r="K20" s="145">
        <v>47150</v>
      </c>
      <c r="L20" s="145"/>
      <c r="M20" s="146"/>
      <c r="N20" s="151"/>
      <c r="O20" s="149"/>
      <c r="P20" s="149"/>
      <c r="Q20" s="149"/>
      <c r="R20" s="149"/>
      <c r="S20" s="150">
        <f>SUM(C20:R20)</f>
        <v>333168</v>
      </c>
    </row>
    <row r="21" spans="1:19" s="78" customFormat="1" ht="17.25">
      <c r="A21" s="111">
        <v>120</v>
      </c>
      <c r="B21" s="112"/>
      <c r="C21" s="113"/>
      <c r="D21" s="114"/>
      <c r="E21" s="114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6"/>
    </row>
    <row r="22" spans="1:19" s="78" customFormat="1" ht="17.25">
      <c r="A22" s="581">
        <v>121</v>
      </c>
      <c r="B22" s="580"/>
      <c r="C22" s="104">
        <v>12560</v>
      </c>
      <c r="D22" s="104"/>
      <c r="E22" s="104">
        <v>13310</v>
      </c>
      <c r="F22" s="104"/>
      <c r="G22" s="104"/>
      <c r="H22" s="104"/>
      <c r="I22" s="104"/>
      <c r="J22" s="104">
        <v>24020</v>
      </c>
      <c r="K22" s="104"/>
      <c r="L22" s="104"/>
      <c r="M22" s="104"/>
      <c r="N22" s="104"/>
      <c r="O22" s="84"/>
      <c r="P22" s="84"/>
      <c r="Q22" s="84"/>
      <c r="R22" s="84"/>
      <c r="S22" s="85"/>
    </row>
    <row r="23" spans="1:19" s="78" customFormat="1" ht="18" thickBot="1">
      <c r="A23" s="581">
        <v>122</v>
      </c>
      <c r="B23" s="580"/>
      <c r="C23" s="105"/>
      <c r="D23" s="106"/>
      <c r="E23" s="106"/>
      <c r="F23" s="106"/>
      <c r="G23" s="106"/>
      <c r="H23" s="106"/>
      <c r="I23" s="106"/>
      <c r="J23" s="106">
        <v>1500</v>
      </c>
      <c r="K23" s="106"/>
      <c r="L23" s="106"/>
      <c r="M23" s="106"/>
      <c r="N23" s="106"/>
      <c r="O23" s="108"/>
      <c r="P23" s="108"/>
      <c r="Q23" s="108"/>
      <c r="R23" s="108"/>
      <c r="S23" s="107"/>
    </row>
    <row r="24" spans="1:19" s="78" customFormat="1" ht="18" thickBot="1">
      <c r="A24" s="578" t="s">
        <v>4</v>
      </c>
      <c r="B24" s="579"/>
      <c r="C24" s="145">
        <f>SUM(C22:C23)</f>
        <v>12560</v>
      </c>
      <c r="D24" s="145"/>
      <c r="E24" s="145">
        <f>SUM(E22:E23)</f>
        <v>13310</v>
      </c>
      <c r="F24" s="145"/>
      <c r="G24" s="145"/>
      <c r="H24" s="145"/>
      <c r="I24" s="145"/>
      <c r="J24" s="145">
        <f>SUM(J22:J23)</f>
        <v>25520</v>
      </c>
      <c r="K24" s="145"/>
      <c r="L24" s="145"/>
      <c r="M24" s="145"/>
      <c r="N24" s="145"/>
      <c r="O24" s="147"/>
      <c r="P24" s="147"/>
      <c r="Q24" s="147"/>
      <c r="R24" s="147"/>
      <c r="S24" s="145">
        <f>SUM(C24:R24)</f>
        <v>51390</v>
      </c>
    </row>
    <row r="25" spans="1:19" s="78" customFormat="1" ht="18" thickBot="1">
      <c r="A25" s="578" t="s">
        <v>5</v>
      </c>
      <c r="B25" s="579"/>
      <c r="C25" s="148">
        <v>12560</v>
      </c>
      <c r="D25" s="145"/>
      <c r="E25" s="145">
        <v>13310</v>
      </c>
      <c r="F25" s="145"/>
      <c r="G25" s="145"/>
      <c r="H25" s="145"/>
      <c r="I25" s="145"/>
      <c r="J25" s="145">
        <v>25520</v>
      </c>
      <c r="K25" s="145"/>
      <c r="L25" s="145"/>
      <c r="M25" s="145"/>
      <c r="N25" s="145"/>
      <c r="O25" s="147"/>
      <c r="P25" s="147"/>
      <c r="Q25" s="147"/>
      <c r="R25" s="147"/>
      <c r="S25" s="145">
        <f>SUM(C25:R25)</f>
        <v>51390</v>
      </c>
    </row>
    <row r="26" spans="1:19" s="78" customFormat="1" ht="17.25">
      <c r="A26" s="81">
        <v>130</v>
      </c>
      <c r="B26" s="82"/>
      <c r="C26" s="83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5"/>
    </row>
    <row r="27" spans="1:19" s="78" customFormat="1" ht="17.25">
      <c r="A27" s="576">
        <v>131</v>
      </c>
      <c r="B27" s="580"/>
      <c r="C27" s="86">
        <v>16020</v>
      </c>
      <c r="D27" s="88">
        <v>21360</v>
      </c>
      <c r="E27" s="88">
        <v>21360</v>
      </c>
      <c r="F27" s="88"/>
      <c r="G27" s="88">
        <v>16020</v>
      </c>
      <c r="H27" s="87"/>
      <c r="I27" s="87"/>
      <c r="J27" s="140">
        <v>74760</v>
      </c>
      <c r="K27" s="88">
        <v>26700</v>
      </c>
      <c r="L27" s="88">
        <v>5340</v>
      </c>
      <c r="M27" s="88">
        <v>5340</v>
      </c>
      <c r="N27" s="88"/>
      <c r="O27" s="87"/>
      <c r="P27" s="87"/>
      <c r="Q27" s="88"/>
      <c r="R27" s="87"/>
      <c r="S27" s="90"/>
    </row>
    <row r="28" spans="1:19" s="78" customFormat="1" ht="18" thickBot="1">
      <c r="A28" s="576">
        <v>132</v>
      </c>
      <c r="B28" s="580"/>
      <c r="C28" s="86">
        <v>4500</v>
      </c>
      <c r="D28" s="88">
        <v>6000</v>
      </c>
      <c r="E28" s="88">
        <v>6000</v>
      </c>
      <c r="F28" s="88"/>
      <c r="G28" s="88">
        <v>4500</v>
      </c>
      <c r="H28" s="87"/>
      <c r="I28" s="87"/>
      <c r="J28" s="181">
        <v>21000</v>
      </c>
      <c r="K28" s="88">
        <v>7500</v>
      </c>
      <c r="L28" s="88">
        <v>1500</v>
      </c>
      <c r="M28" s="88">
        <v>1500</v>
      </c>
      <c r="N28" s="88"/>
      <c r="O28" s="87"/>
      <c r="P28" s="87"/>
      <c r="Q28" s="88"/>
      <c r="R28" s="87"/>
      <c r="S28" s="90"/>
    </row>
    <row r="29" spans="1:19" s="78" customFormat="1" ht="18" thickBot="1">
      <c r="A29" s="578" t="s">
        <v>4</v>
      </c>
      <c r="B29" s="579"/>
      <c r="C29" s="145">
        <f>SUM(C27:C28)</f>
        <v>20520</v>
      </c>
      <c r="D29" s="145">
        <f>SUM(D27:D28)</f>
        <v>27360</v>
      </c>
      <c r="E29" s="145">
        <f>SUM(E27:E28)</f>
        <v>27360</v>
      </c>
      <c r="F29" s="145"/>
      <c r="G29" s="145">
        <f>SUM(G27:G28)</f>
        <v>20520</v>
      </c>
      <c r="H29" s="146"/>
      <c r="I29" s="146"/>
      <c r="J29" s="151">
        <f>SUM(J27:J28)</f>
        <v>95760</v>
      </c>
      <c r="K29" s="145">
        <f>SUM(K27:K28)</f>
        <v>34200</v>
      </c>
      <c r="L29" s="145">
        <f>SUM(L27:L28)</f>
        <v>6840</v>
      </c>
      <c r="M29" s="145">
        <f>SUM(M27:M28)</f>
        <v>6840</v>
      </c>
      <c r="N29" s="145"/>
      <c r="O29" s="147"/>
      <c r="P29" s="147"/>
      <c r="Q29" s="147"/>
      <c r="R29" s="147"/>
      <c r="S29" s="145">
        <f>SUM(C29:R29)</f>
        <v>239400</v>
      </c>
    </row>
    <row r="30" spans="1:19" s="78" customFormat="1" ht="18" thickBot="1">
      <c r="A30" s="578" t="s">
        <v>5</v>
      </c>
      <c r="B30" s="579"/>
      <c r="C30" s="148">
        <v>20520</v>
      </c>
      <c r="D30" s="145">
        <v>27360</v>
      </c>
      <c r="E30" s="145">
        <v>27360</v>
      </c>
      <c r="F30" s="145"/>
      <c r="G30" s="145">
        <v>20520</v>
      </c>
      <c r="H30" s="145"/>
      <c r="I30" s="145"/>
      <c r="J30" s="145">
        <v>95760</v>
      </c>
      <c r="K30" s="145">
        <v>34200</v>
      </c>
      <c r="L30" s="145">
        <v>6840</v>
      </c>
      <c r="M30" s="145">
        <v>6840</v>
      </c>
      <c r="N30" s="145"/>
      <c r="O30" s="147"/>
      <c r="P30" s="147"/>
      <c r="Q30" s="147"/>
      <c r="R30" s="147"/>
      <c r="S30" s="145">
        <f>SUM(C30:R30)</f>
        <v>239400</v>
      </c>
    </row>
    <row r="31" spans="1:19" s="119" customFormat="1" ht="17.25">
      <c r="A31" s="117"/>
      <c r="B31" s="117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</row>
    <row r="32" spans="1:19" s="119" customFormat="1" ht="17.25">
      <c r="A32" s="117"/>
      <c r="B32" s="117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</row>
    <row r="33" spans="1:19" s="119" customFormat="1" ht="17.25">
      <c r="A33" s="117"/>
      <c r="B33" s="117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</row>
    <row r="34" spans="1:19" s="119" customFormat="1" ht="17.25">
      <c r="A34" s="117"/>
      <c r="B34" s="117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</row>
    <row r="35" spans="1:19" s="119" customFormat="1" ht="17.25">
      <c r="A35" s="117"/>
      <c r="B35" s="117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</row>
    <row r="36" spans="1:19" s="78" customFormat="1" ht="21.75" customHeight="1">
      <c r="A36" s="72" t="s">
        <v>1</v>
      </c>
      <c r="B36" s="73"/>
      <c r="C36" s="576" t="s">
        <v>7</v>
      </c>
      <c r="D36" s="580"/>
      <c r="E36" s="576" t="s">
        <v>9</v>
      </c>
      <c r="F36" s="577"/>
      <c r="G36" s="576" t="s">
        <v>12</v>
      </c>
      <c r="H36" s="580"/>
      <c r="I36" s="591" t="s">
        <v>36</v>
      </c>
      <c r="J36" s="592"/>
      <c r="K36" s="576" t="s">
        <v>17</v>
      </c>
      <c r="L36" s="588"/>
      <c r="M36" s="588"/>
      <c r="N36" s="577"/>
      <c r="O36" s="576" t="s">
        <v>22</v>
      </c>
      <c r="P36" s="580"/>
      <c r="Q36" s="76" t="s">
        <v>32</v>
      </c>
      <c r="R36" s="74" t="s">
        <v>25</v>
      </c>
      <c r="S36" s="586" t="s">
        <v>2</v>
      </c>
    </row>
    <row r="37" spans="1:19" s="78" customFormat="1" ht="17.25">
      <c r="A37" s="79" t="s">
        <v>3</v>
      </c>
      <c r="B37" s="80"/>
      <c r="C37" s="75" t="s">
        <v>8</v>
      </c>
      <c r="D37" s="75" t="s">
        <v>11</v>
      </c>
      <c r="E37" s="75" t="s">
        <v>10</v>
      </c>
      <c r="F37" s="75" t="s">
        <v>34</v>
      </c>
      <c r="G37" s="75" t="s">
        <v>13</v>
      </c>
      <c r="H37" s="75" t="s">
        <v>14</v>
      </c>
      <c r="I37" s="136" t="s">
        <v>48</v>
      </c>
      <c r="J37" s="136" t="s">
        <v>37</v>
      </c>
      <c r="K37" s="75" t="s">
        <v>15</v>
      </c>
      <c r="L37" s="75" t="s">
        <v>16</v>
      </c>
      <c r="M37" s="75" t="s">
        <v>18</v>
      </c>
      <c r="N37" s="75" t="s">
        <v>19</v>
      </c>
      <c r="O37" s="77" t="s">
        <v>24</v>
      </c>
      <c r="P37" s="77" t="s">
        <v>23</v>
      </c>
      <c r="Q37" s="77" t="s">
        <v>33</v>
      </c>
      <c r="R37" s="77" t="s">
        <v>26</v>
      </c>
      <c r="S37" s="587"/>
    </row>
    <row r="38" spans="1:19" s="78" customFormat="1" ht="17.25">
      <c r="A38" s="99">
        <v>200</v>
      </c>
      <c r="B38" s="80"/>
      <c r="C38" s="100"/>
      <c r="D38" s="101"/>
      <c r="E38" s="101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3"/>
    </row>
    <row r="39" spans="1:19" s="78" customFormat="1" ht="17.25">
      <c r="A39" s="581">
        <v>201</v>
      </c>
      <c r="B39" s="580"/>
      <c r="C39" s="100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2"/>
      <c r="R39" s="102"/>
      <c r="S39" s="103"/>
    </row>
    <row r="40" spans="1:19" s="78" customFormat="1" ht="17.25">
      <c r="A40" s="581">
        <v>202</v>
      </c>
      <c r="B40" s="580"/>
      <c r="C40" s="100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2"/>
      <c r="R40" s="102"/>
      <c r="S40" s="103"/>
    </row>
    <row r="41" spans="1:19" s="78" customFormat="1" ht="17.25">
      <c r="A41" s="581">
        <v>203</v>
      </c>
      <c r="B41" s="580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84"/>
      <c r="R41" s="84"/>
      <c r="S41" s="85"/>
    </row>
    <row r="42" spans="1:19" s="78" customFormat="1" ht="17.25">
      <c r="A42" s="581">
        <v>204</v>
      </c>
      <c r="B42" s="580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84"/>
      <c r="R42" s="84"/>
      <c r="S42" s="85"/>
    </row>
    <row r="43" spans="1:19" s="78" customFormat="1" ht="17.25">
      <c r="A43" s="581">
        <v>205</v>
      </c>
      <c r="B43" s="580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84"/>
      <c r="R43" s="84"/>
      <c r="S43" s="85"/>
    </row>
    <row r="44" spans="1:19" s="78" customFormat="1" ht="17.25">
      <c r="A44" s="581">
        <v>206</v>
      </c>
      <c r="B44" s="580"/>
      <c r="C44" s="104">
        <v>5400</v>
      </c>
      <c r="D44" s="104">
        <v>2400</v>
      </c>
      <c r="E44" s="104"/>
      <c r="F44" s="104"/>
      <c r="G44" s="104"/>
      <c r="H44" s="104"/>
      <c r="I44" s="104"/>
      <c r="J44" s="104"/>
      <c r="K44" s="104">
        <v>4500</v>
      </c>
      <c r="L44" s="104"/>
      <c r="M44" s="104"/>
      <c r="N44" s="104"/>
      <c r="O44" s="104"/>
      <c r="P44" s="104"/>
      <c r="Q44" s="84"/>
      <c r="R44" s="84"/>
      <c r="S44" s="85"/>
    </row>
    <row r="45" spans="1:19" s="78" customFormat="1" ht="17.25">
      <c r="A45" s="581">
        <v>207</v>
      </c>
      <c r="B45" s="580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84"/>
      <c r="R45" s="84"/>
      <c r="S45" s="85"/>
    </row>
    <row r="46" spans="1:19" s="78" customFormat="1" ht="18" thickBot="1">
      <c r="A46" s="581">
        <v>208</v>
      </c>
      <c r="B46" s="580"/>
      <c r="C46" s="240">
        <v>1512</v>
      </c>
      <c r="D46" s="120"/>
      <c r="E46" s="120"/>
      <c r="F46" s="120"/>
      <c r="G46" s="120"/>
      <c r="H46" s="120"/>
      <c r="I46" s="120">
        <v>3703</v>
      </c>
      <c r="J46" s="120"/>
      <c r="K46" s="120"/>
      <c r="L46" s="120"/>
      <c r="M46" s="120"/>
      <c r="N46" s="120"/>
      <c r="O46" s="120"/>
      <c r="P46" s="120"/>
      <c r="Q46" s="91"/>
      <c r="R46" s="91"/>
      <c r="S46" s="121"/>
    </row>
    <row r="47" spans="1:19" s="78" customFormat="1" ht="18" thickBot="1">
      <c r="A47" s="578" t="s">
        <v>4</v>
      </c>
      <c r="B47" s="579"/>
      <c r="C47" s="120">
        <f>SUM(C44:C46)</f>
        <v>6912</v>
      </c>
      <c r="D47" s="153">
        <f>SUM(D44:D46)</f>
        <v>2400</v>
      </c>
      <c r="E47" s="153"/>
      <c r="F47" s="153"/>
      <c r="G47" s="153"/>
      <c r="H47" s="153"/>
      <c r="I47" s="153">
        <f>SUM(I44:I46)</f>
        <v>3703</v>
      </c>
      <c r="J47" s="153"/>
      <c r="K47" s="153">
        <f>SUM(K44:K46)</f>
        <v>4500</v>
      </c>
      <c r="L47" s="153"/>
      <c r="M47" s="153"/>
      <c r="N47" s="153"/>
      <c r="O47" s="168"/>
      <c r="P47" s="168"/>
      <c r="Q47" s="155"/>
      <c r="R47" s="155"/>
      <c r="S47" s="153">
        <f>SUM(C47:R47)</f>
        <v>17515</v>
      </c>
    </row>
    <row r="48" spans="1:19" s="78" customFormat="1" ht="18" thickBot="1">
      <c r="A48" s="578" t="s">
        <v>5</v>
      </c>
      <c r="B48" s="579"/>
      <c r="C48" s="148">
        <v>6912</v>
      </c>
      <c r="D48" s="145">
        <v>2400</v>
      </c>
      <c r="E48" s="145"/>
      <c r="F48" s="145"/>
      <c r="G48" s="145"/>
      <c r="H48" s="145"/>
      <c r="I48" s="145">
        <v>3703</v>
      </c>
      <c r="J48" s="145"/>
      <c r="K48" s="145">
        <v>4500</v>
      </c>
      <c r="L48" s="145"/>
      <c r="M48" s="145"/>
      <c r="N48" s="145"/>
      <c r="O48" s="147"/>
      <c r="P48" s="147"/>
      <c r="Q48" s="149"/>
      <c r="R48" s="167"/>
      <c r="S48" s="150">
        <f>SUM(C48:R48)</f>
        <v>17515</v>
      </c>
    </row>
    <row r="49" spans="1:19" s="78" customFormat="1" ht="17.25">
      <c r="A49" s="111">
        <v>250</v>
      </c>
      <c r="B49" s="112"/>
      <c r="C49" s="113"/>
      <c r="D49" s="114"/>
      <c r="E49" s="114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6"/>
    </row>
    <row r="50" spans="1:19" s="78" customFormat="1" ht="17.25">
      <c r="A50" s="581">
        <v>251</v>
      </c>
      <c r="B50" s="580"/>
      <c r="C50" s="100"/>
      <c r="D50" s="101"/>
      <c r="E50" s="101"/>
      <c r="F50" s="102"/>
      <c r="G50" s="102"/>
      <c r="H50" s="102"/>
      <c r="I50" s="264">
        <v>14367.5</v>
      </c>
      <c r="J50" s="102"/>
      <c r="K50" s="135"/>
      <c r="L50" s="102"/>
      <c r="M50" s="102"/>
      <c r="N50" s="102"/>
      <c r="O50" s="102"/>
      <c r="P50" s="102"/>
      <c r="Q50" s="102"/>
      <c r="R50" s="102"/>
      <c r="S50" s="103"/>
    </row>
    <row r="51" spans="1:19" s="78" customFormat="1" ht="17.25">
      <c r="A51" s="581">
        <v>252</v>
      </c>
      <c r="B51" s="580"/>
      <c r="C51" s="100"/>
      <c r="D51" s="101"/>
      <c r="E51" s="101"/>
      <c r="F51" s="102"/>
      <c r="G51" s="102"/>
      <c r="H51" s="102"/>
      <c r="I51" s="135"/>
      <c r="J51" s="102"/>
      <c r="K51" s="135"/>
      <c r="L51" s="102"/>
      <c r="M51" s="102"/>
      <c r="N51" s="102"/>
      <c r="O51" s="102"/>
      <c r="P51" s="102"/>
      <c r="Q51" s="102"/>
      <c r="R51" s="102"/>
      <c r="S51" s="103"/>
    </row>
    <row r="52" spans="1:19" s="78" customFormat="1" ht="17.25">
      <c r="A52" s="581">
        <v>253</v>
      </c>
      <c r="B52" s="580"/>
      <c r="C52" s="104"/>
      <c r="D52" s="104"/>
      <c r="E52" s="104"/>
      <c r="F52" s="84"/>
      <c r="G52" s="84"/>
      <c r="H52" s="84"/>
      <c r="I52" s="84"/>
      <c r="J52" s="141"/>
      <c r="K52" s="84"/>
      <c r="L52" s="84"/>
      <c r="M52" s="84"/>
      <c r="N52" s="84"/>
      <c r="O52" s="84"/>
      <c r="P52" s="84"/>
      <c r="Q52" s="84"/>
      <c r="R52" s="84"/>
      <c r="S52" s="85"/>
    </row>
    <row r="53" spans="1:19" s="78" customFormat="1" ht="18" thickBot="1">
      <c r="A53" s="581">
        <v>254</v>
      </c>
      <c r="B53" s="580"/>
      <c r="C53" s="105"/>
      <c r="D53" s="106"/>
      <c r="E53" s="106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7"/>
    </row>
    <row r="54" spans="1:19" s="78" customFormat="1" ht="18" thickBot="1">
      <c r="A54" s="578" t="s">
        <v>4</v>
      </c>
      <c r="B54" s="579"/>
      <c r="C54" s="145"/>
      <c r="D54" s="145"/>
      <c r="E54" s="145"/>
      <c r="F54" s="145"/>
      <c r="G54" s="145"/>
      <c r="H54" s="145"/>
      <c r="I54" s="160">
        <f>SUM(I50:I53)</f>
        <v>14367.5</v>
      </c>
      <c r="J54" s="145"/>
      <c r="K54" s="145"/>
      <c r="L54" s="145"/>
      <c r="M54" s="145"/>
      <c r="N54" s="145"/>
      <c r="O54" s="147"/>
      <c r="P54" s="147"/>
      <c r="Q54" s="147"/>
      <c r="R54" s="147"/>
      <c r="S54" s="160">
        <f>SUM(I54:R54)</f>
        <v>14367.5</v>
      </c>
    </row>
    <row r="55" spans="1:19" s="78" customFormat="1" ht="18" thickBot="1">
      <c r="A55" s="578" t="s">
        <v>5</v>
      </c>
      <c r="B55" s="579"/>
      <c r="C55" s="148"/>
      <c r="D55" s="145"/>
      <c r="E55" s="145"/>
      <c r="F55" s="145"/>
      <c r="G55" s="145"/>
      <c r="H55" s="145"/>
      <c r="I55" s="160">
        <v>14367.5</v>
      </c>
      <c r="J55" s="145"/>
      <c r="K55" s="145"/>
      <c r="L55" s="145"/>
      <c r="M55" s="145"/>
      <c r="N55" s="145"/>
      <c r="O55" s="147"/>
      <c r="P55" s="147"/>
      <c r="Q55" s="147"/>
      <c r="R55" s="147"/>
      <c r="S55" s="160">
        <f>SUM(I55:R55)</f>
        <v>14367.5</v>
      </c>
    </row>
    <row r="56" spans="1:19" s="78" customFormat="1" ht="17.25">
      <c r="A56" s="252">
        <v>270</v>
      </c>
      <c r="B56" s="80"/>
      <c r="C56" s="100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3"/>
    </row>
    <row r="57" spans="1:19" s="78" customFormat="1" ht="17.25">
      <c r="A57" s="576">
        <v>271</v>
      </c>
      <c r="B57" s="577"/>
      <c r="C57" s="86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90"/>
    </row>
    <row r="58" spans="1:19" s="78" customFormat="1" ht="17.25">
      <c r="A58" s="576">
        <v>272</v>
      </c>
      <c r="B58" s="577"/>
      <c r="C58" s="86"/>
      <c r="D58" s="87"/>
      <c r="E58" s="87"/>
      <c r="F58" s="87"/>
      <c r="G58" s="87"/>
      <c r="H58" s="87"/>
      <c r="I58" s="87"/>
      <c r="J58" s="87"/>
      <c r="K58" s="87"/>
      <c r="L58" s="181"/>
      <c r="M58" s="87"/>
      <c r="N58" s="87"/>
      <c r="O58" s="87"/>
      <c r="P58" s="87"/>
      <c r="Q58" s="87"/>
      <c r="R58" s="87"/>
      <c r="S58" s="90"/>
    </row>
    <row r="59" spans="1:19" s="78" customFormat="1" ht="17.25">
      <c r="A59" s="576">
        <v>274</v>
      </c>
      <c r="B59" s="577"/>
      <c r="C59" s="86"/>
      <c r="D59" s="87"/>
      <c r="E59" s="87"/>
      <c r="F59" s="87"/>
      <c r="G59" s="87"/>
      <c r="H59" s="87"/>
      <c r="I59" s="87"/>
      <c r="J59" s="87"/>
      <c r="K59" s="181"/>
      <c r="L59" s="87"/>
      <c r="M59" s="87"/>
      <c r="N59" s="87"/>
      <c r="O59" s="87"/>
      <c r="P59" s="87"/>
      <c r="Q59" s="87"/>
      <c r="R59" s="87"/>
      <c r="S59" s="90"/>
    </row>
    <row r="60" spans="1:19" s="78" customFormat="1" ht="17.25">
      <c r="A60" s="576">
        <v>275</v>
      </c>
      <c r="B60" s="577"/>
      <c r="C60" s="86"/>
      <c r="D60" s="87"/>
      <c r="E60" s="87"/>
      <c r="F60" s="87"/>
      <c r="G60" s="87"/>
      <c r="H60" s="87"/>
      <c r="I60" s="87"/>
      <c r="J60" s="87"/>
      <c r="K60" s="181"/>
      <c r="L60" s="87"/>
      <c r="M60" s="87"/>
      <c r="N60" s="181"/>
      <c r="O60" s="87"/>
      <c r="P60" s="87"/>
      <c r="Q60" s="87"/>
      <c r="R60" s="87"/>
      <c r="S60" s="90"/>
    </row>
    <row r="61" spans="1:19" s="78" customFormat="1" ht="17.25">
      <c r="A61" s="576">
        <v>276</v>
      </c>
      <c r="B61" s="577"/>
      <c r="C61" s="86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181"/>
      <c r="O61" s="87"/>
      <c r="P61" s="87"/>
      <c r="Q61" s="87"/>
      <c r="R61" s="87"/>
      <c r="S61" s="90"/>
    </row>
    <row r="62" spans="1:19" s="78" customFormat="1" ht="17.25">
      <c r="A62" s="576">
        <v>280</v>
      </c>
      <c r="B62" s="577"/>
      <c r="C62" s="86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90"/>
    </row>
    <row r="63" spans="1:19" s="78" customFormat="1" ht="17.25">
      <c r="A63" s="576">
        <v>281</v>
      </c>
      <c r="B63" s="577"/>
      <c r="C63" s="86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8"/>
      <c r="O63" s="87"/>
      <c r="P63" s="87"/>
      <c r="Q63" s="87"/>
      <c r="R63" s="87"/>
      <c r="S63" s="90"/>
    </row>
    <row r="64" spans="1:19" s="78" customFormat="1" ht="18" thickBot="1">
      <c r="A64" s="576">
        <v>282</v>
      </c>
      <c r="B64" s="580"/>
      <c r="C64" s="86"/>
      <c r="D64" s="88"/>
      <c r="E64" s="88"/>
      <c r="F64" s="87"/>
      <c r="G64" s="87"/>
      <c r="H64" s="87"/>
      <c r="I64" s="87"/>
      <c r="J64" s="87"/>
      <c r="K64" s="181"/>
      <c r="L64" s="87"/>
      <c r="M64" s="87"/>
      <c r="N64" s="87"/>
      <c r="O64" s="87"/>
      <c r="P64" s="87"/>
      <c r="Q64" s="87"/>
      <c r="R64" s="87"/>
      <c r="S64" s="90"/>
    </row>
    <row r="65" spans="1:19" s="78" customFormat="1" ht="18" thickBot="1">
      <c r="A65" s="578" t="s">
        <v>4</v>
      </c>
      <c r="B65" s="579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7"/>
      <c r="P65" s="147"/>
      <c r="Q65" s="147"/>
      <c r="R65" s="147"/>
      <c r="S65" s="145"/>
    </row>
    <row r="66" spans="1:19" s="78" customFormat="1" ht="18" thickBot="1">
      <c r="A66" s="578" t="s">
        <v>5</v>
      </c>
      <c r="B66" s="579"/>
      <c r="C66" s="148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7"/>
      <c r="P66" s="147"/>
      <c r="Q66" s="147"/>
      <c r="R66" s="147"/>
      <c r="S66" s="145"/>
    </row>
    <row r="67" s="78" customFormat="1" ht="17.25"/>
    <row r="68" s="78" customFormat="1" ht="17.25"/>
    <row r="69" s="78" customFormat="1" ht="17.25">
      <c r="S69" s="285"/>
    </row>
    <row r="70" spans="1:19" s="78" customFormat="1" ht="17.25">
      <c r="A70" s="72" t="s">
        <v>1</v>
      </c>
      <c r="B70" s="73"/>
      <c r="C70" s="576" t="s">
        <v>7</v>
      </c>
      <c r="D70" s="580"/>
      <c r="E70" s="576" t="s">
        <v>9</v>
      </c>
      <c r="F70" s="577"/>
      <c r="G70" s="576" t="s">
        <v>12</v>
      </c>
      <c r="H70" s="580"/>
      <c r="I70" s="219"/>
      <c r="J70" s="143" t="s">
        <v>36</v>
      </c>
      <c r="K70" s="576" t="s">
        <v>17</v>
      </c>
      <c r="L70" s="588"/>
      <c r="M70" s="588"/>
      <c r="N70" s="577"/>
      <c r="O70" s="576" t="s">
        <v>22</v>
      </c>
      <c r="P70" s="580"/>
      <c r="Q70" s="76" t="s">
        <v>32</v>
      </c>
      <c r="R70" s="74" t="s">
        <v>25</v>
      </c>
      <c r="S70" s="586" t="s">
        <v>2</v>
      </c>
    </row>
    <row r="71" spans="1:19" s="78" customFormat="1" ht="17.25">
      <c r="A71" s="79" t="s">
        <v>3</v>
      </c>
      <c r="B71" s="80"/>
      <c r="C71" s="75" t="s">
        <v>8</v>
      </c>
      <c r="D71" s="75" t="s">
        <v>11</v>
      </c>
      <c r="E71" s="75" t="s">
        <v>10</v>
      </c>
      <c r="F71" s="75" t="s">
        <v>34</v>
      </c>
      <c r="G71" s="75" t="s">
        <v>13</v>
      </c>
      <c r="H71" s="75" t="s">
        <v>14</v>
      </c>
      <c r="I71" s="75"/>
      <c r="J71" s="136" t="s">
        <v>37</v>
      </c>
      <c r="K71" s="75" t="s">
        <v>15</v>
      </c>
      <c r="L71" s="75" t="s">
        <v>16</v>
      </c>
      <c r="M71" s="75" t="s">
        <v>18</v>
      </c>
      <c r="N71" s="75" t="s">
        <v>19</v>
      </c>
      <c r="O71" s="77" t="s">
        <v>24</v>
      </c>
      <c r="P71" s="77" t="s">
        <v>23</v>
      </c>
      <c r="Q71" s="77" t="s">
        <v>33</v>
      </c>
      <c r="R71" s="77" t="s">
        <v>26</v>
      </c>
      <c r="S71" s="587"/>
    </row>
    <row r="72" spans="1:19" s="78" customFormat="1" ht="17.25">
      <c r="A72" s="99">
        <v>300</v>
      </c>
      <c r="B72" s="80"/>
      <c r="C72" s="100"/>
      <c r="D72" s="101"/>
      <c r="E72" s="101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3"/>
    </row>
    <row r="73" spans="1:19" s="78" customFormat="1" ht="17.25">
      <c r="A73" s="581">
        <v>301</v>
      </c>
      <c r="B73" s="580"/>
      <c r="C73" s="127">
        <v>18900.76</v>
      </c>
      <c r="D73" s="101"/>
      <c r="E73" s="101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3"/>
    </row>
    <row r="74" spans="1:19" s="78" customFormat="1" ht="17.25">
      <c r="A74" s="581">
        <v>302</v>
      </c>
      <c r="B74" s="580"/>
      <c r="C74" s="220">
        <v>3448.99</v>
      </c>
      <c r="D74" s="101"/>
      <c r="E74" s="101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3"/>
    </row>
    <row r="75" spans="1:19" s="78" customFormat="1" ht="17.25">
      <c r="A75" s="581">
        <v>303</v>
      </c>
      <c r="B75" s="580"/>
      <c r="C75" s="133">
        <v>1047.1</v>
      </c>
      <c r="D75" s="104"/>
      <c r="E75" s="104"/>
      <c r="F75" s="84"/>
      <c r="G75" s="84"/>
      <c r="H75" s="84"/>
      <c r="I75" s="84"/>
      <c r="J75" s="84"/>
      <c r="K75" s="84"/>
      <c r="L75" s="104"/>
      <c r="M75" s="84"/>
      <c r="N75" s="84"/>
      <c r="O75" s="84"/>
      <c r="P75" s="84"/>
      <c r="Q75" s="84"/>
      <c r="R75" s="84"/>
      <c r="S75" s="85"/>
    </row>
    <row r="76" spans="1:19" s="78" customFormat="1" ht="18" thickBot="1">
      <c r="A76" s="581">
        <v>304</v>
      </c>
      <c r="B76" s="580"/>
      <c r="C76" s="496">
        <v>499</v>
      </c>
      <c r="D76" s="120"/>
      <c r="E76" s="120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121"/>
    </row>
    <row r="77" spans="1:19" s="78" customFormat="1" ht="18" thickBot="1">
      <c r="A77" s="578" t="s">
        <v>4</v>
      </c>
      <c r="B77" s="579"/>
      <c r="C77" s="221">
        <f>SUM(C73:C76)</f>
        <v>23895.85</v>
      </c>
      <c r="D77" s="153"/>
      <c r="E77" s="153"/>
      <c r="F77" s="154"/>
      <c r="G77" s="154"/>
      <c r="H77" s="154"/>
      <c r="I77" s="154"/>
      <c r="J77" s="154"/>
      <c r="K77" s="154"/>
      <c r="L77" s="153"/>
      <c r="M77" s="154"/>
      <c r="N77" s="154"/>
      <c r="O77" s="155"/>
      <c r="P77" s="155"/>
      <c r="Q77" s="155"/>
      <c r="R77" s="155"/>
      <c r="S77" s="169">
        <f>SUM(C77:R77)</f>
        <v>23895.85</v>
      </c>
    </row>
    <row r="78" spans="1:19" s="78" customFormat="1" ht="18" thickBot="1">
      <c r="A78" s="578" t="s">
        <v>5</v>
      </c>
      <c r="B78" s="579"/>
      <c r="C78" s="159">
        <v>23895.85</v>
      </c>
      <c r="D78" s="145"/>
      <c r="E78" s="145"/>
      <c r="F78" s="146"/>
      <c r="G78" s="146"/>
      <c r="H78" s="146"/>
      <c r="I78" s="146"/>
      <c r="J78" s="146"/>
      <c r="K78" s="146"/>
      <c r="L78" s="145"/>
      <c r="M78" s="146"/>
      <c r="N78" s="146"/>
      <c r="O78" s="149"/>
      <c r="P78" s="149"/>
      <c r="Q78" s="149"/>
      <c r="R78" s="149"/>
      <c r="S78" s="160">
        <f>SUM(C78:R78)</f>
        <v>23895.85</v>
      </c>
    </row>
    <row r="79" spans="1:19" s="78" customFormat="1" ht="17.25">
      <c r="A79" s="81">
        <v>400</v>
      </c>
      <c r="B79" s="82"/>
      <c r="C79" s="83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5"/>
    </row>
    <row r="80" spans="1:19" s="78" customFormat="1" ht="18" thickBot="1">
      <c r="A80" s="576">
        <v>403</v>
      </c>
      <c r="B80" s="577"/>
      <c r="C80" s="86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90"/>
    </row>
    <row r="81" spans="1:19" s="78" customFormat="1" ht="18" thickBot="1">
      <c r="A81" s="578" t="s">
        <v>4</v>
      </c>
      <c r="B81" s="579"/>
      <c r="C81" s="145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5"/>
      <c r="O81" s="147"/>
      <c r="P81" s="147"/>
      <c r="Q81" s="147"/>
      <c r="R81" s="147"/>
      <c r="S81" s="145"/>
    </row>
    <row r="82" spans="1:19" s="78" customFormat="1" ht="18" thickBot="1">
      <c r="A82" s="578" t="s">
        <v>5</v>
      </c>
      <c r="B82" s="579"/>
      <c r="C82" s="148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5"/>
      <c r="O82" s="149"/>
      <c r="P82" s="149"/>
      <c r="Q82" s="149"/>
      <c r="R82" s="149"/>
      <c r="S82" s="145"/>
    </row>
    <row r="83" spans="1:19" s="78" customFormat="1" ht="17.25">
      <c r="A83" s="589">
        <v>450</v>
      </c>
      <c r="B83" s="590"/>
      <c r="C83" s="86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90"/>
    </row>
    <row r="84" spans="1:19" s="78" customFormat="1" ht="17.25">
      <c r="A84" s="576">
        <v>451</v>
      </c>
      <c r="B84" s="577"/>
      <c r="C84" s="86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90"/>
    </row>
    <row r="85" spans="1:19" s="78" customFormat="1" ht="17.25">
      <c r="A85" s="576">
        <v>453</v>
      </c>
      <c r="B85" s="577"/>
      <c r="C85" s="86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90"/>
    </row>
    <row r="86" spans="1:19" s="78" customFormat="1" ht="17.25">
      <c r="A86" s="576">
        <v>456</v>
      </c>
      <c r="B86" s="577"/>
      <c r="C86" s="86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90"/>
    </row>
    <row r="87" spans="1:19" s="78" customFormat="1" ht="17.25">
      <c r="A87" s="576">
        <v>457</v>
      </c>
      <c r="B87" s="577"/>
      <c r="C87" s="86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8"/>
      <c r="O87" s="87"/>
      <c r="P87" s="87"/>
      <c r="Q87" s="87"/>
      <c r="R87" s="87"/>
      <c r="S87" s="90"/>
    </row>
    <row r="88" spans="1:19" s="78" customFormat="1" ht="17.25">
      <c r="A88" s="576">
        <v>459</v>
      </c>
      <c r="B88" s="577"/>
      <c r="C88" s="86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8"/>
      <c r="O88" s="87"/>
      <c r="P88" s="87"/>
      <c r="Q88" s="87"/>
      <c r="R88" s="87"/>
      <c r="S88" s="90"/>
    </row>
    <row r="89" spans="1:19" s="78" customFormat="1" ht="18" thickBot="1">
      <c r="A89" s="576">
        <v>466</v>
      </c>
      <c r="B89" s="577"/>
      <c r="C89" s="86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8"/>
      <c r="O89" s="87"/>
      <c r="P89" s="87"/>
      <c r="Q89" s="87"/>
      <c r="R89" s="87"/>
      <c r="S89" s="90"/>
    </row>
    <row r="90" spans="1:19" s="78" customFormat="1" ht="18" thickBot="1">
      <c r="A90" s="578" t="s">
        <v>4</v>
      </c>
      <c r="B90" s="579"/>
      <c r="C90" s="145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5"/>
      <c r="O90" s="147"/>
      <c r="P90" s="147"/>
      <c r="Q90" s="147"/>
      <c r="R90" s="147"/>
      <c r="S90" s="145"/>
    </row>
    <row r="91" spans="1:19" s="78" customFormat="1" ht="18" thickBot="1">
      <c r="A91" s="578" t="s">
        <v>5</v>
      </c>
      <c r="B91" s="579"/>
      <c r="C91" s="148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5"/>
      <c r="O91" s="149"/>
      <c r="P91" s="149"/>
      <c r="Q91" s="149"/>
      <c r="R91" s="149"/>
      <c r="S91" s="145"/>
    </row>
    <row r="92" spans="1:19" s="78" customFormat="1" ht="17.25">
      <c r="A92" s="99">
        <v>500</v>
      </c>
      <c r="B92" s="80"/>
      <c r="C92" s="100"/>
      <c r="D92" s="101"/>
      <c r="E92" s="101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3"/>
    </row>
    <row r="93" spans="1:19" s="78" customFormat="1" ht="17.25">
      <c r="A93" s="581">
        <v>515</v>
      </c>
      <c r="B93" s="580"/>
      <c r="C93" s="100"/>
      <c r="D93" s="101"/>
      <c r="E93" s="101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3"/>
    </row>
    <row r="94" spans="1:19" s="78" customFormat="1" ht="17.25">
      <c r="A94" s="581">
        <v>516</v>
      </c>
      <c r="B94" s="580"/>
      <c r="C94" s="100"/>
      <c r="D94" s="101"/>
      <c r="E94" s="101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3"/>
    </row>
    <row r="95" spans="1:19" s="78" customFormat="1" ht="18" thickBot="1">
      <c r="A95" s="581">
        <v>520</v>
      </c>
      <c r="B95" s="580"/>
      <c r="C95" s="120"/>
      <c r="D95" s="120"/>
      <c r="E95" s="120"/>
      <c r="F95" s="91"/>
      <c r="G95" s="91"/>
      <c r="H95" s="91"/>
      <c r="I95" s="91"/>
      <c r="J95" s="91"/>
      <c r="K95" s="91"/>
      <c r="L95" s="120"/>
      <c r="M95" s="91"/>
      <c r="N95" s="91"/>
      <c r="O95" s="91"/>
      <c r="P95" s="91"/>
      <c r="Q95" s="91"/>
      <c r="R95" s="91"/>
      <c r="S95" s="121"/>
    </row>
    <row r="96" spans="1:19" s="78" customFormat="1" ht="18" thickBot="1">
      <c r="A96" s="578" t="s">
        <v>4</v>
      </c>
      <c r="B96" s="579"/>
      <c r="C96" s="153"/>
      <c r="D96" s="153"/>
      <c r="E96" s="153"/>
      <c r="F96" s="154"/>
      <c r="G96" s="154"/>
      <c r="H96" s="154"/>
      <c r="I96" s="154"/>
      <c r="J96" s="154"/>
      <c r="K96" s="154"/>
      <c r="L96" s="153"/>
      <c r="M96" s="154"/>
      <c r="N96" s="154"/>
      <c r="O96" s="155"/>
      <c r="P96" s="155"/>
      <c r="Q96" s="155"/>
      <c r="R96" s="155"/>
      <c r="S96" s="169"/>
    </row>
    <row r="97" spans="1:19" s="78" customFormat="1" ht="18" thickBot="1">
      <c r="A97" s="578" t="s">
        <v>5</v>
      </c>
      <c r="B97" s="579"/>
      <c r="C97" s="148"/>
      <c r="D97" s="145"/>
      <c r="E97" s="145"/>
      <c r="F97" s="146"/>
      <c r="G97" s="146"/>
      <c r="H97" s="146"/>
      <c r="I97" s="146"/>
      <c r="J97" s="146"/>
      <c r="K97" s="146"/>
      <c r="L97" s="145"/>
      <c r="M97" s="146"/>
      <c r="N97" s="146"/>
      <c r="O97" s="149"/>
      <c r="P97" s="149"/>
      <c r="Q97" s="149"/>
      <c r="R97" s="149"/>
      <c r="S97" s="161"/>
    </row>
    <row r="98" s="78" customFormat="1" ht="17.25"/>
  </sheetData>
  <mergeCells count="92">
    <mergeCell ref="I36:J36"/>
    <mergeCell ref="S70:S71"/>
    <mergeCell ref="S36:S37"/>
    <mergeCell ref="C70:D70"/>
    <mergeCell ref="G70:H70"/>
    <mergeCell ref="K70:N70"/>
    <mergeCell ref="O70:P70"/>
    <mergeCell ref="C36:D36"/>
    <mergeCell ref="G36:H36"/>
    <mergeCell ref="K36:N36"/>
    <mergeCell ref="O36:P36"/>
    <mergeCell ref="A96:B96"/>
    <mergeCell ref="A97:B97"/>
    <mergeCell ref="A88:B88"/>
    <mergeCell ref="A93:B93"/>
    <mergeCell ref="A94:B94"/>
    <mergeCell ref="A95:B95"/>
    <mergeCell ref="A87:B87"/>
    <mergeCell ref="A90:B90"/>
    <mergeCell ref="A91:B91"/>
    <mergeCell ref="A89:B89"/>
    <mergeCell ref="A85:B85"/>
    <mergeCell ref="A86:B86"/>
    <mergeCell ref="A83:B83"/>
    <mergeCell ref="A84:B84"/>
    <mergeCell ref="A81:B81"/>
    <mergeCell ref="A77:B77"/>
    <mergeCell ref="A78:B78"/>
    <mergeCell ref="A82:B82"/>
    <mergeCell ref="A64:B64"/>
    <mergeCell ref="A65:B65"/>
    <mergeCell ref="A57:B57"/>
    <mergeCell ref="A80:B80"/>
    <mergeCell ref="A76:B76"/>
    <mergeCell ref="A66:B66"/>
    <mergeCell ref="A73:B73"/>
    <mergeCell ref="A74:B74"/>
    <mergeCell ref="A75:B75"/>
    <mergeCell ref="A63:B63"/>
    <mergeCell ref="A55:B55"/>
    <mergeCell ref="A43:B43"/>
    <mergeCell ref="A44:B44"/>
    <mergeCell ref="A45:B45"/>
    <mergeCell ref="A46:B46"/>
    <mergeCell ref="A50:B50"/>
    <mergeCell ref="A51:B51"/>
    <mergeCell ref="A47:B47"/>
    <mergeCell ref="A48:B48"/>
    <mergeCell ref="A40:B40"/>
    <mergeCell ref="A41:B41"/>
    <mergeCell ref="A42:B42"/>
    <mergeCell ref="A54:B54"/>
    <mergeCell ref="A22:B22"/>
    <mergeCell ref="K4:N4"/>
    <mergeCell ref="A24:B24"/>
    <mergeCell ref="A23:B23"/>
    <mergeCell ref="A7:B7"/>
    <mergeCell ref="A8:B8"/>
    <mergeCell ref="A16:B16"/>
    <mergeCell ref="A18:B18"/>
    <mergeCell ref="A15:B15"/>
    <mergeCell ref="A9:B9"/>
    <mergeCell ref="A1:S1"/>
    <mergeCell ref="A2:S2"/>
    <mergeCell ref="A3:S3"/>
    <mergeCell ref="S4:S5"/>
    <mergeCell ref="O4:P4"/>
    <mergeCell ref="E4:F4"/>
    <mergeCell ref="G4:H4"/>
    <mergeCell ref="C4:D4"/>
    <mergeCell ref="A10:B10"/>
    <mergeCell ref="A12:B12"/>
    <mergeCell ref="A20:B20"/>
    <mergeCell ref="A13:B13"/>
    <mergeCell ref="A17:B17"/>
    <mergeCell ref="A19:B19"/>
    <mergeCell ref="A11:B11"/>
    <mergeCell ref="E70:F70"/>
    <mergeCell ref="E36:F36"/>
    <mergeCell ref="A25:B25"/>
    <mergeCell ref="A29:B29"/>
    <mergeCell ref="A30:B30"/>
    <mergeCell ref="A27:B27"/>
    <mergeCell ref="A28:B28"/>
    <mergeCell ref="A52:B52"/>
    <mergeCell ref="A53:B53"/>
    <mergeCell ref="A39:B39"/>
    <mergeCell ref="A58:B58"/>
    <mergeCell ref="A59:B59"/>
    <mergeCell ref="A61:B61"/>
    <mergeCell ref="A62:B62"/>
    <mergeCell ref="A60:B60"/>
  </mergeCells>
  <printOptions/>
  <pageMargins left="0.26" right="0.15" top="0.39" bottom="0.27" header="0.24" footer="0.3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98"/>
  <sheetViews>
    <sheetView tabSelected="1" workbookViewId="0" topLeftCell="A13">
      <selection activeCell="H27" sqref="H27"/>
    </sheetView>
  </sheetViews>
  <sheetFormatPr defaultColWidth="9.140625" defaultRowHeight="21.75"/>
  <cols>
    <col min="2" max="2" width="3.421875" style="0" customWidth="1"/>
    <col min="3" max="3" width="9.00390625" style="0" customWidth="1"/>
    <col min="4" max="4" width="5.28125" style="0" customWidth="1"/>
    <col min="5" max="5" width="6.421875" style="0" customWidth="1"/>
    <col min="6" max="6" width="6.28125" style="0" customWidth="1"/>
    <col min="7" max="7" width="5.421875" style="0" customWidth="1"/>
    <col min="8" max="8" width="6.7109375" style="0" customWidth="1"/>
    <col min="9" max="9" width="6.8515625" style="0" customWidth="1"/>
    <col min="10" max="10" width="8.140625" style="0" customWidth="1"/>
    <col min="11" max="11" width="6.140625" style="0" customWidth="1"/>
    <col min="12" max="12" width="3.8515625" style="0" customWidth="1"/>
    <col min="13" max="13" width="3.00390625" style="0" customWidth="1"/>
    <col min="14" max="14" width="7.00390625" style="0" customWidth="1"/>
    <col min="15" max="15" width="7.28125" style="0" customWidth="1"/>
    <col min="16" max="16" width="4.421875" style="0" customWidth="1"/>
    <col min="17" max="17" width="7.421875" style="0" customWidth="1"/>
    <col min="18" max="18" width="4.28125" style="0" customWidth="1"/>
    <col min="19" max="19" width="5.421875" style="0" customWidth="1"/>
    <col min="20" max="20" width="7.00390625" style="0" customWidth="1"/>
    <col min="21" max="21" width="4.57421875" style="0" customWidth="1"/>
    <col min="22" max="22" width="4.421875" style="0" customWidth="1"/>
    <col min="23" max="23" width="8.8515625" style="0" customWidth="1"/>
    <col min="24" max="24" width="5.57421875" style="0" customWidth="1"/>
    <col min="25" max="25" width="9.28125" style="0" customWidth="1"/>
  </cols>
  <sheetData>
    <row r="1" spans="1:25" ht="23.25">
      <c r="A1" s="584" t="s">
        <v>0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  <c r="R1" s="584"/>
      <c r="S1" s="584"/>
      <c r="T1" s="584"/>
      <c r="U1" s="584"/>
      <c r="V1" s="584"/>
      <c r="W1" s="584"/>
      <c r="X1" s="584"/>
      <c r="Y1" s="584"/>
    </row>
    <row r="2" spans="1:25" ht="23.25">
      <c r="A2" s="584" t="s">
        <v>27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</row>
    <row r="3" spans="1:25" ht="23.25">
      <c r="A3" s="585" t="s">
        <v>70</v>
      </c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</row>
    <row r="4" spans="1:25" s="17" customFormat="1" ht="21.75" customHeight="1">
      <c r="A4" s="12" t="s">
        <v>41</v>
      </c>
      <c r="B4" s="13"/>
      <c r="C4" s="640" t="s">
        <v>7</v>
      </c>
      <c r="D4" s="657"/>
      <c r="E4" s="652"/>
      <c r="F4" s="640" t="s">
        <v>9</v>
      </c>
      <c r="G4" s="641"/>
      <c r="H4" s="640" t="s">
        <v>12</v>
      </c>
      <c r="I4" s="641"/>
      <c r="J4" s="15"/>
      <c r="K4" s="203" t="s">
        <v>36</v>
      </c>
      <c r="L4" s="204"/>
      <c r="M4" s="244"/>
      <c r="N4" s="640" t="s">
        <v>17</v>
      </c>
      <c r="O4" s="657"/>
      <c r="P4" s="657"/>
      <c r="Q4" s="641"/>
      <c r="R4" s="15" t="s">
        <v>32</v>
      </c>
      <c r="S4" s="20" t="s">
        <v>20</v>
      </c>
      <c r="T4" s="640" t="s">
        <v>22</v>
      </c>
      <c r="U4" s="657"/>
      <c r="V4" s="652"/>
      <c r="W4" s="665"/>
      <c r="X4" s="14" t="s">
        <v>25</v>
      </c>
      <c r="Y4" s="655" t="s">
        <v>2</v>
      </c>
    </row>
    <row r="5" spans="1:25" s="17" customFormat="1" ht="15">
      <c r="A5" s="18" t="s">
        <v>3</v>
      </c>
      <c r="B5" s="19"/>
      <c r="C5" s="16" t="s">
        <v>8</v>
      </c>
      <c r="D5" s="16"/>
      <c r="E5" s="16" t="s">
        <v>11</v>
      </c>
      <c r="F5" s="16" t="s">
        <v>10</v>
      </c>
      <c r="G5" s="16" t="s">
        <v>34</v>
      </c>
      <c r="H5" s="16" t="s">
        <v>13</v>
      </c>
      <c r="I5" s="16" t="s">
        <v>14</v>
      </c>
      <c r="J5" s="205" t="s">
        <v>48</v>
      </c>
      <c r="K5" s="16" t="s">
        <v>37</v>
      </c>
      <c r="L5" s="16" t="s">
        <v>40</v>
      </c>
      <c r="M5" s="16"/>
      <c r="N5" s="16" t="s">
        <v>15</v>
      </c>
      <c r="O5" s="16" t="s">
        <v>16</v>
      </c>
      <c r="P5" s="16" t="s">
        <v>18</v>
      </c>
      <c r="Q5" s="16" t="s">
        <v>19</v>
      </c>
      <c r="R5" s="20" t="s">
        <v>33</v>
      </c>
      <c r="S5" s="20" t="s">
        <v>21</v>
      </c>
      <c r="T5" s="20" t="s">
        <v>23</v>
      </c>
      <c r="U5" s="20"/>
      <c r="V5" s="20" t="s">
        <v>35</v>
      </c>
      <c r="W5" s="20"/>
      <c r="X5" s="20" t="s">
        <v>26</v>
      </c>
      <c r="Y5" s="656"/>
    </row>
    <row r="6" spans="1:25" s="17" customFormat="1" ht="15">
      <c r="A6" s="21" t="s">
        <v>6</v>
      </c>
      <c r="B6" s="22"/>
      <c r="C6" s="23"/>
      <c r="D6" s="23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5"/>
    </row>
    <row r="7" spans="1:25" s="17" customFormat="1" ht="15">
      <c r="A7" s="640" t="s">
        <v>28</v>
      </c>
      <c r="B7" s="652"/>
      <c r="C7" s="26"/>
      <c r="D7" s="26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8"/>
      <c r="R7" s="27"/>
      <c r="S7" s="27"/>
      <c r="T7" s="27"/>
      <c r="U7" s="27"/>
      <c r="V7" s="27"/>
      <c r="W7" s="27"/>
      <c r="X7" s="242"/>
      <c r="Y7" s="29"/>
    </row>
    <row r="8" spans="1:25" s="17" customFormat="1" ht="15">
      <c r="A8" s="640" t="s">
        <v>29</v>
      </c>
      <c r="B8" s="652"/>
      <c r="C8" s="26"/>
      <c r="D8" s="26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07">
        <v>13325</v>
      </c>
      <c r="Y8" s="29"/>
    </row>
    <row r="9" spans="1:25" s="17" customFormat="1" ht="15">
      <c r="A9" s="640" t="s">
        <v>30</v>
      </c>
      <c r="B9" s="652"/>
      <c r="C9" s="26"/>
      <c r="D9" s="26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9"/>
    </row>
    <row r="10" spans="1:25" s="503" customFormat="1" ht="15">
      <c r="A10" s="658" t="s">
        <v>31</v>
      </c>
      <c r="B10" s="659"/>
      <c r="C10" s="501"/>
      <c r="D10" s="501"/>
      <c r="E10" s="502"/>
      <c r="F10" s="502"/>
      <c r="G10" s="502"/>
      <c r="H10" s="502"/>
      <c r="I10" s="502"/>
      <c r="J10" s="502"/>
      <c r="K10" s="502"/>
      <c r="L10" s="502"/>
      <c r="M10" s="502"/>
      <c r="N10" s="502"/>
      <c r="O10" s="502"/>
      <c r="P10" s="502"/>
      <c r="Q10" s="502"/>
      <c r="R10" s="502"/>
      <c r="S10" s="502"/>
      <c r="T10" s="502"/>
      <c r="U10" s="502"/>
      <c r="V10" s="502"/>
      <c r="W10" s="502"/>
      <c r="X10" s="502"/>
      <c r="Y10" s="502"/>
    </row>
    <row r="11" spans="1:25" s="17" customFormat="1" ht="15.75" thickBot="1">
      <c r="A11" s="640" t="s">
        <v>55</v>
      </c>
      <c r="B11" s="652"/>
      <c r="C11" s="28"/>
      <c r="D11" s="28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504">
        <f>3000</f>
        <v>3000</v>
      </c>
      <c r="Y11" s="505"/>
    </row>
    <row r="12" spans="1:25" s="17" customFormat="1" ht="15.75" thickBot="1">
      <c r="A12" s="642" t="s">
        <v>4</v>
      </c>
      <c r="B12" s="643"/>
      <c r="C12" s="32"/>
      <c r="D12" s="32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2"/>
      <c r="R12" s="34"/>
      <c r="S12" s="34"/>
      <c r="T12" s="34"/>
      <c r="U12" s="34"/>
      <c r="V12" s="34"/>
      <c r="W12" s="34"/>
      <c r="X12" s="208">
        <f>SUM(X8:X11)</f>
        <v>16325</v>
      </c>
      <c r="Y12" s="197">
        <f>SUM(X12)</f>
        <v>16325</v>
      </c>
    </row>
    <row r="13" spans="1:25" s="17" customFormat="1" ht="15.75" thickBot="1">
      <c r="A13" s="642" t="s">
        <v>5</v>
      </c>
      <c r="B13" s="643"/>
      <c r="C13" s="37"/>
      <c r="D13" s="37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2"/>
      <c r="R13" s="38"/>
      <c r="S13" s="38"/>
      <c r="T13" s="38"/>
      <c r="U13" s="38"/>
      <c r="V13" s="38"/>
      <c r="W13" s="38"/>
      <c r="X13" s="35">
        <v>831497</v>
      </c>
      <c r="Y13" s="36">
        <v>831497</v>
      </c>
    </row>
    <row r="14" spans="1:25" s="17" customFormat="1" ht="15">
      <c r="A14" s="39">
        <v>100</v>
      </c>
      <c r="B14" s="19"/>
      <c r="C14" s="40"/>
      <c r="D14" s="40"/>
      <c r="E14" s="41"/>
      <c r="F14" s="41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3"/>
    </row>
    <row r="15" spans="1:25" s="17" customFormat="1" ht="15">
      <c r="A15" s="651">
        <v>101</v>
      </c>
      <c r="B15" s="652"/>
      <c r="C15" s="40">
        <f>77960+16560+114540</f>
        <v>209060</v>
      </c>
      <c r="D15" s="40"/>
      <c r="E15" s="41"/>
      <c r="F15" s="41"/>
      <c r="G15" s="43"/>
      <c r="H15" s="41"/>
      <c r="I15" s="42"/>
      <c r="J15" s="42"/>
      <c r="K15" s="42"/>
      <c r="L15" s="42"/>
      <c r="M15" s="42"/>
      <c r="N15" s="41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3"/>
    </row>
    <row r="16" spans="1:25" s="17" customFormat="1" ht="15">
      <c r="A16" s="651">
        <v>102</v>
      </c>
      <c r="B16" s="652"/>
      <c r="C16" s="40">
        <f>147790+1040</f>
        <v>148830</v>
      </c>
      <c r="D16" s="40"/>
      <c r="E16" s="41">
        <v>61640</v>
      </c>
      <c r="F16" s="41"/>
      <c r="G16" s="43"/>
      <c r="H16" s="41"/>
      <c r="I16" s="42"/>
      <c r="J16" s="217">
        <v>9500</v>
      </c>
      <c r="K16" s="42"/>
      <c r="L16" s="42"/>
      <c r="M16" s="42"/>
      <c r="N16" s="41">
        <v>61130</v>
      </c>
      <c r="O16" s="42"/>
      <c r="P16" s="42"/>
      <c r="Q16" s="195"/>
      <c r="R16" s="42"/>
      <c r="S16" s="42"/>
      <c r="T16" s="42"/>
      <c r="U16" s="42"/>
      <c r="V16" s="42"/>
      <c r="W16" s="42"/>
      <c r="X16" s="42"/>
      <c r="Y16" s="43"/>
    </row>
    <row r="17" spans="1:25" s="17" customFormat="1" ht="15">
      <c r="A17" s="651">
        <v>103</v>
      </c>
      <c r="B17" s="652"/>
      <c r="C17" s="44">
        <v>6730</v>
      </c>
      <c r="D17" s="44"/>
      <c r="E17" s="44">
        <v>6930</v>
      </c>
      <c r="F17" s="44"/>
      <c r="G17" s="25"/>
      <c r="H17" s="44"/>
      <c r="I17" s="24"/>
      <c r="J17" s="202">
        <v>1500</v>
      </c>
      <c r="K17" s="24"/>
      <c r="L17" s="24"/>
      <c r="M17" s="24"/>
      <c r="N17" s="44">
        <v>3240</v>
      </c>
      <c r="O17" s="44"/>
      <c r="P17" s="24"/>
      <c r="Q17" s="196"/>
      <c r="R17" s="24"/>
      <c r="S17" s="24"/>
      <c r="T17" s="24"/>
      <c r="U17" s="24"/>
      <c r="V17" s="24"/>
      <c r="W17" s="24"/>
      <c r="X17" s="24"/>
      <c r="Y17" s="25"/>
    </row>
    <row r="18" spans="1:25" s="17" customFormat="1" ht="15.75" thickBot="1">
      <c r="A18" s="651">
        <v>105</v>
      </c>
      <c r="B18" s="652"/>
      <c r="C18" s="45">
        <v>3500</v>
      </c>
      <c r="D18" s="45"/>
      <c r="E18" s="46"/>
      <c r="F18" s="46"/>
      <c r="G18" s="47"/>
      <c r="H18" s="46"/>
      <c r="I18" s="48"/>
      <c r="J18" s="48"/>
      <c r="K18" s="48"/>
      <c r="L18" s="48"/>
      <c r="M18" s="48"/>
      <c r="N18" s="46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7"/>
    </row>
    <row r="19" spans="1:25" s="17" customFormat="1" ht="15.75" thickBot="1">
      <c r="A19" s="642" t="s">
        <v>4</v>
      </c>
      <c r="B19" s="643"/>
      <c r="C19" s="32">
        <f>SUM(C15:C18)</f>
        <v>368120</v>
      </c>
      <c r="D19" s="32"/>
      <c r="E19" s="32">
        <f>SUM(E15:E18)</f>
        <v>68570</v>
      </c>
      <c r="F19" s="32"/>
      <c r="G19" s="49"/>
      <c r="H19" s="32"/>
      <c r="I19" s="33"/>
      <c r="J19" s="198">
        <f>SUM(J15:J18)</f>
        <v>11000</v>
      </c>
      <c r="K19" s="33"/>
      <c r="L19" s="33"/>
      <c r="M19" s="33"/>
      <c r="N19" s="32">
        <f>SUM(N15:N18)</f>
        <v>64370</v>
      </c>
      <c r="O19" s="32"/>
      <c r="P19" s="33"/>
      <c r="Q19" s="198"/>
      <c r="R19" s="38"/>
      <c r="S19" s="38"/>
      <c r="T19" s="38"/>
      <c r="U19" s="38"/>
      <c r="V19" s="38"/>
      <c r="W19" s="38"/>
      <c r="X19" s="38"/>
      <c r="Y19" s="49">
        <f>SUM(C19:X19)</f>
        <v>512060</v>
      </c>
    </row>
    <row r="20" spans="1:25" s="17" customFormat="1" ht="15.75" thickBot="1">
      <c r="A20" s="642" t="s">
        <v>5</v>
      </c>
      <c r="B20" s="643"/>
      <c r="C20" s="66">
        <v>3282165</v>
      </c>
      <c r="D20" s="37"/>
      <c r="E20" s="36">
        <v>658180</v>
      </c>
      <c r="F20" s="32"/>
      <c r="G20" s="33"/>
      <c r="H20" s="32">
        <v>23620</v>
      </c>
      <c r="I20" s="33"/>
      <c r="J20" s="36">
        <v>109335</v>
      </c>
      <c r="K20" s="33"/>
      <c r="L20" s="33"/>
      <c r="M20" s="33"/>
      <c r="N20" s="197">
        <v>596500</v>
      </c>
      <c r="O20" s="32"/>
      <c r="P20" s="33"/>
      <c r="Q20" s="198"/>
      <c r="R20" s="38"/>
      <c r="S20" s="38"/>
      <c r="T20" s="38"/>
      <c r="U20" s="38"/>
      <c r="V20" s="38"/>
      <c r="W20" s="38"/>
      <c r="X20" s="38"/>
      <c r="Y20" s="36">
        <f>SUM(C20:X20)</f>
        <v>4669800</v>
      </c>
    </row>
    <row r="21" spans="1:25" s="17" customFormat="1" ht="15">
      <c r="A21" s="50">
        <v>120</v>
      </c>
      <c r="B21" s="51"/>
      <c r="C21" s="52"/>
      <c r="D21" s="52"/>
      <c r="E21" s="53"/>
      <c r="F21" s="53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5"/>
    </row>
    <row r="22" spans="1:25" s="17" customFormat="1" ht="15">
      <c r="A22" s="651">
        <v>121</v>
      </c>
      <c r="B22" s="652"/>
      <c r="C22" s="44">
        <v>12810</v>
      </c>
      <c r="D22" s="44"/>
      <c r="E22" s="44"/>
      <c r="F22" s="44">
        <v>13760</v>
      </c>
      <c r="G22" s="44"/>
      <c r="H22" s="44"/>
      <c r="I22" s="44"/>
      <c r="J22" s="44">
        <v>22480</v>
      </c>
      <c r="K22" s="44"/>
      <c r="L22" s="44"/>
      <c r="M22" s="44"/>
      <c r="N22" s="44"/>
      <c r="O22" s="44"/>
      <c r="P22" s="44"/>
      <c r="Q22" s="44"/>
      <c r="R22" s="24"/>
      <c r="S22" s="24"/>
      <c r="T22" s="24"/>
      <c r="U22" s="24"/>
      <c r="V22" s="24"/>
      <c r="W22" s="24"/>
      <c r="X22" s="24"/>
      <c r="Y22" s="25"/>
    </row>
    <row r="23" spans="1:25" s="17" customFormat="1" ht="15.75" thickBot="1">
      <c r="A23" s="651">
        <v>122</v>
      </c>
      <c r="B23" s="652"/>
      <c r="C23" s="45"/>
      <c r="D23" s="45"/>
      <c r="E23" s="46"/>
      <c r="F23" s="46"/>
      <c r="G23" s="46"/>
      <c r="H23" s="46"/>
      <c r="I23" s="46"/>
      <c r="J23" s="46">
        <v>1500</v>
      </c>
      <c r="K23" s="46"/>
      <c r="L23" s="46"/>
      <c r="M23" s="46"/>
      <c r="N23" s="46"/>
      <c r="O23" s="46"/>
      <c r="P23" s="46"/>
      <c r="Q23" s="46"/>
      <c r="R23" s="48"/>
      <c r="S23" s="48"/>
      <c r="T23" s="48"/>
      <c r="U23" s="48"/>
      <c r="V23" s="48"/>
      <c r="W23" s="48"/>
      <c r="X23" s="48"/>
      <c r="Y23" s="47"/>
    </row>
    <row r="24" spans="1:25" s="17" customFormat="1" ht="15.75" thickBot="1">
      <c r="A24" s="642" t="s">
        <v>4</v>
      </c>
      <c r="B24" s="643"/>
      <c r="C24" s="32">
        <f>SUM(C22:C23)</f>
        <v>12810</v>
      </c>
      <c r="D24" s="32"/>
      <c r="E24" s="32"/>
      <c r="F24" s="32">
        <f>SUM(F22:F23)</f>
        <v>13760</v>
      </c>
      <c r="G24" s="32"/>
      <c r="H24" s="32"/>
      <c r="I24" s="32"/>
      <c r="J24" s="32">
        <f>SUM(J22:J23)</f>
        <v>23980</v>
      </c>
      <c r="K24" s="32"/>
      <c r="L24" s="32"/>
      <c r="M24" s="32"/>
      <c r="N24" s="32"/>
      <c r="O24" s="32"/>
      <c r="P24" s="32"/>
      <c r="Q24" s="32"/>
      <c r="R24" s="38"/>
      <c r="S24" s="38"/>
      <c r="T24" s="38"/>
      <c r="U24" s="38"/>
      <c r="V24" s="38"/>
      <c r="W24" s="38"/>
      <c r="X24" s="38"/>
      <c r="Y24" s="49">
        <f>SUM(C24:X24)</f>
        <v>50550</v>
      </c>
    </row>
    <row r="25" spans="1:25" s="17" customFormat="1" ht="15.75" thickBot="1">
      <c r="A25" s="642" t="s">
        <v>5</v>
      </c>
      <c r="B25" s="643"/>
      <c r="C25" s="37">
        <v>126600</v>
      </c>
      <c r="D25" s="37"/>
      <c r="E25" s="32"/>
      <c r="F25" s="32">
        <v>134900</v>
      </c>
      <c r="G25" s="32"/>
      <c r="H25" s="32"/>
      <c r="I25" s="32"/>
      <c r="J25" s="32">
        <v>249040</v>
      </c>
      <c r="K25" s="32"/>
      <c r="L25" s="32"/>
      <c r="M25" s="32"/>
      <c r="N25" s="32"/>
      <c r="O25" s="32"/>
      <c r="P25" s="32"/>
      <c r="Q25" s="32"/>
      <c r="R25" s="38"/>
      <c r="S25" s="38"/>
      <c r="T25" s="38"/>
      <c r="U25" s="38"/>
      <c r="V25" s="38"/>
      <c r="W25" s="38"/>
      <c r="X25" s="38"/>
      <c r="Y25" s="49">
        <f>SUM(C25:X25)</f>
        <v>510540</v>
      </c>
    </row>
    <row r="26" spans="1:25" s="17" customFormat="1" ht="15">
      <c r="A26" s="21">
        <v>130</v>
      </c>
      <c r="B26" s="22"/>
      <c r="C26" s="23"/>
      <c r="D26" s="23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5"/>
    </row>
    <row r="27" spans="1:25" s="17" customFormat="1" ht="15">
      <c r="A27" s="640">
        <v>131</v>
      </c>
      <c r="B27" s="652"/>
      <c r="C27" s="26">
        <v>16020</v>
      </c>
      <c r="D27" s="26"/>
      <c r="E27" s="28">
        <v>21360</v>
      </c>
      <c r="F27" s="28">
        <v>10680</v>
      </c>
      <c r="G27" s="28"/>
      <c r="H27" s="28">
        <v>16020</v>
      </c>
      <c r="I27" s="28"/>
      <c r="J27" s="28">
        <v>64080</v>
      </c>
      <c r="K27" s="28"/>
      <c r="L27" s="28"/>
      <c r="M27" s="28"/>
      <c r="N27" s="28">
        <v>26700</v>
      </c>
      <c r="O27" s="28">
        <v>5340</v>
      </c>
      <c r="P27" s="28">
        <v>5340</v>
      </c>
      <c r="Q27" s="28"/>
      <c r="R27" s="28"/>
      <c r="S27" s="28"/>
      <c r="T27" s="28"/>
      <c r="U27" s="28"/>
      <c r="V27" s="28"/>
      <c r="W27" s="28"/>
      <c r="X27" s="28"/>
      <c r="Y27" s="28"/>
    </row>
    <row r="28" spans="1:25" s="17" customFormat="1" ht="15.75" thickBot="1">
      <c r="A28" s="640">
        <v>132</v>
      </c>
      <c r="B28" s="652"/>
      <c r="C28" s="26">
        <v>10980</v>
      </c>
      <c r="D28" s="26"/>
      <c r="E28" s="28">
        <v>14640</v>
      </c>
      <c r="F28" s="28">
        <v>7320</v>
      </c>
      <c r="G28" s="28"/>
      <c r="H28" s="28">
        <v>10980</v>
      </c>
      <c r="I28" s="28"/>
      <c r="J28" s="28">
        <v>43920</v>
      </c>
      <c r="K28" s="28"/>
      <c r="L28" s="28"/>
      <c r="M28" s="28"/>
      <c r="N28" s="28">
        <v>18300</v>
      </c>
      <c r="O28" s="28">
        <v>3660</v>
      </c>
      <c r="P28" s="28">
        <v>3660</v>
      </c>
      <c r="Q28" s="28"/>
      <c r="R28" s="28"/>
      <c r="S28" s="28"/>
      <c r="T28" s="28"/>
      <c r="U28" s="28"/>
      <c r="V28" s="28"/>
      <c r="W28" s="28"/>
      <c r="X28" s="28"/>
      <c r="Y28" s="28"/>
    </row>
    <row r="29" spans="1:25" s="17" customFormat="1" ht="15.75" thickBot="1">
      <c r="A29" s="642" t="s">
        <v>4</v>
      </c>
      <c r="B29" s="643"/>
      <c r="C29" s="32">
        <f>SUM(C27:C28)</f>
        <v>27000</v>
      </c>
      <c r="D29" s="32"/>
      <c r="E29" s="32">
        <f>SUM(E27:E28)</f>
        <v>36000</v>
      </c>
      <c r="F29" s="32">
        <f>SUM(F27:F28)</f>
        <v>18000</v>
      </c>
      <c r="G29" s="32"/>
      <c r="H29" s="32">
        <f>SUM(H27:H28)</f>
        <v>27000</v>
      </c>
      <c r="I29" s="32"/>
      <c r="J29" s="32">
        <f>SUM(J27:J28)</f>
        <v>108000</v>
      </c>
      <c r="K29" s="32"/>
      <c r="L29" s="32"/>
      <c r="M29" s="32"/>
      <c r="N29" s="32">
        <f>SUM(N27:N28)</f>
        <v>45000</v>
      </c>
      <c r="O29" s="32">
        <f>SUM(O27:O28)</f>
        <v>9000</v>
      </c>
      <c r="P29" s="32">
        <f>SUM(P27:P28)</f>
        <v>9000</v>
      </c>
      <c r="Q29" s="32"/>
      <c r="R29" s="34"/>
      <c r="S29" s="34"/>
      <c r="T29" s="34"/>
      <c r="U29" s="34"/>
      <c r="V29" s="34"/>
      <c r="W29" s="34"/>
      <c r="X29" s="34"/>
      <c r="Y29" s="32">
        <f>SUM(C29:X29)</f>
        <v>279000</v>
      </c>
    </row>
    <row r="30" spans="1:25" s="17" customFormat="1" ht="15.75" thickBot="1">
      <c r="A30" s="642" t="s">
        <v>5</v>
      </c>
      <c r="B30" s="643"/>
      <c r="C30" s="201">
        <v>250560</v>
      </c>
      <c r="D30" s="37"/>
      <c r="E30" s="32">
        <v>334080</v>
      </c>
      <c r="F30" s="197">
        <v>237397</v>
      </c>
      <c r="G30" s="32"/>
      <c r="H30" s="32">
        <v>250560</v>
      </c>
      <c r="I30" s="32"/>
      <c r="J30" s="197">
        <v>1074465</v>
      </c>
      <c r="K30" s="32"/>
      <c r="L30" s="32"/>
      <c r="M30" s="32"/>
      <c r="N30" s="32">
        <v>417600</v>
      </c>
      <c r="O30" s="32">
        <v>83520</v>
      </c>
      <c r="P30" s="32">
        <v>83520</v>
      </c>
      <c r="Q30" s="32"/>
      <c r="R30" s="34"/>
      <c r="S30" s="32"/>
      <c r="T30" s="34"/>
      <c r="U30" s="34"/>
      <c r="V30" s="34"/>
      <c r="W30" s="34"/>
      <c r="X30" s="34"/>
      <c r="Y30" s="197">
        <f>SUM(C30:X30)</f>
        <v>2731702</v>
      </c>
    </row>
    <row r="31" spans="1:25" s="193" customFormat="1" ht="15">
      <c r="A31" s="70"/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</row>
    <row r="32" spans="1:25" s="17" customFormat="1" ht="21.75" customHeight="1">
      <c r="A32" s="12" t="s">
        <v>42</v>
      </c>
      <c r="B32" s="13"/>
      <c r="C32" s="640" t="s">
        <v>7</v>
      </c>
      <c r="D32" s="657"/>
      <c r="E32" s="652"/>
      <c r="F32" s="640" t="s">
        <v>9</v>
      </c>
      <c r="G32" s="641"/>
      <c r="H32" s="640" t="s">
        <v>12</v>
      </c>
      <c r="I32" s="641"/>
      <c r="J32" s="15"/>
      <c r="K32" s="640" t="s">
        <v>36</v>
      </c>
      <c r="L32" s="641"/>
      <c r="M32" s="15"/>
      <c r="N32" s="640" t="s">
        <v>17</v>
      </c>
      <c r="O32" s="657"/>
      <c r="P32" s="657"/>
      <c r="Q32" s="641"/>
      <c r="R32" s="15" t="s">
        <v>32</v>
      </c>
      <c r="S32" s="16" t="s">
        <v>20</v>
      </c>
      <c r="T32" s="640" t="s">
        <v>22</v>
      </c>
      <c r="U32" s="657"/>
      <c r="V32" s="652"/>
      <c r="W32" s="665"/>
      <c r="X32" s="14" t="s">
        <v>25</v>
      </c>
      <c r="Y32" s="655" t="s">
        <v>2</v>
      </c>
    </row>
    <row r="33" spans="1:25" s="17" customFormat="1" ht="15">
      <c r="A33" s="18" t="s">
        <v>3</v>
      </c>
      <c r="B33" s="19"/>
      <c r="C33" s="16" t="s">
        <v>8</v>
      </c>
      <c r="D33" s="205" t="s">
        <v>51</v>
      </c>
      <c r="E33" s="16" t="s">
        <v>11</v>
      </c>
      <c r="F33" s="16" t="s">
        <v>10</v>
      </c>
      <c r="G33" s="16" t="s">
        <v>34</v>
      </c>
      <c r="H33" s="16" t="s">
        <v>13</v>
      </c>
      <c r="I33" s="16" t="s">
        <v>14</v>
      </c>
      <c r="J33" s="205" t="s">
        <v>48</v>
      </c>
      <c r="K33" s="16" t="s">
        <v>37</v>
      </c>
      <c r="L33" s="16" t="s">
        <v>40</v>
      </c>
      <c r="M33" s="16"/>
      <c r="N33" s="16" t="s">
        <v>15</v>
      </c>
      <c r="O33" s="16" t="s">
        <v>16</v>
      </c>
      <c r="P33" s="16" t="s">
        <v>18</v>
      </c>
      <c r="Q33" s="16" t="s">
        <v>19</v>
      </c>
      <c r="R33" s="20" t="s">
        <v>33</v>
      </c>
      <c r="S33" s="20" t="s">
        <v>21</v>
      </c>
      <c r="T33" s="20" t="s">
        <v>23</v>
      </c>
      <c r="U33" s="218" t="s">
        <v>35</v>
      </c>
      <c r="V33" s="218" t="s">
        <v>43</v>
      </c>
      <c r="W33" s="218"/>
      <c r="X33" s="20" t="s">
        <v>26</v>
      </c>
      <c r="Y33" s="656"/>
    </row>
    <row r="34" spans="1:25" s="17" customFormat="1" ht="15">
      <c r="A34" s="39">
        <v>200</v>
      </c>
      <c r="B34" s="19"/>
      <c r="C34" s="40"/>
      <c r="D34" s="40"/>
      <c r="E34" s="41"/>
      <c r="F34" s="41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3"/>
    </row>
    <row r="35" spans="1:25" s="17" customFormat="1" ht="15">
      <c r="A35" s="651">
        <v>201</v>
      </c>
      <c r="B35" s="652"/>
      <c r="C35" s="40"/>
      <c r="D35" s="40"/>
      <c r="E35" s="41"/>
      <c r="F35" s="41"/>
      <c r="G35" s="42"/>
      <c r="H35" s="41"/>
      <c r="I35" s="42"/>
      <c r="J35" s="42"/>
      <c r="K35" s="42"/>
      <c r="L35" s="42"/>
      <c r="M35" s="42"/>
      <c r="N35" s="42"/>
      <c r="O35" s="42"/>
      <c r="P35" s="42"/>
      <c r="Q35" s="41"/>
      <c r="R35" s="42"/>
      <c r="S35" s="42"/>
      <c r="T35" s="42"/>
      <c r="U35" s="42"/>
      <c r="V35" s="43"/>
      <c r="W35" s="43"/>
      <c r="X35" s="42"/>
      <c r="Y35" s="43"/>
    </row>
    <row r="36" spans="1:25" s="17" customFormat="1" ht="15">
      <c r="A36" s="651">
        <v>203</v>
      </c>
      <c r="B36" s="652"/>
      <c r="C36" s="40"/>
      <c r="D36" s="40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2"/>
      <c r="P36" s="42"/>
      <c r="Q36" s="41"/>
      <c r="R36" s="42"/>
      <c r="S36" s="42"/>
      <c r="T36" s="42"/>
      <c r="U36" s="42"/>
      <c r="V36" s="43"/>
      <c r="W36" s="43"/>
      <c r="X36" s="42"/>
      <c r="Y36" s="43"/>
    </row>
    <row r="37" spans="1:25" s="17" customFormat="1" ht="15">
      <c r="A37" s="651">
        <v>205</v>
      </c>
      <c r="B37" s="652"/>
      <c r="C37" s="44"/>
      <c r="D37" s="44"/>
      <c r="E37" s="44"/>
      <c r="F37" s="44"/>
      <c r="G37" s="44"/>
      <c r="H37" s="44">
        <v>1200</v>
      </c>
      <c r="I37" s="44"/>
      <c r="J37" s="44"/>
      <c r="K37" s="44"/>
      <c r="L37" s="44"/>
      <c r="M37" s="44"/>
      <c r="N37" s="44"/>
      <c r="O37" s="24"/>
      <c r="P37" s="24"/>
      <c r="Q37" s="44"/>
      <c r="R37" s="24"/>
      <c r="S37" s="24"/>
      <c r="T37" s="24"/>
      <c r="U37" s="24"/>
      <c r="V37" s="24"/>
      <c r="W37" s="24"/>
      <c r="X37" s="24"/>
      <c r="Y37" s="25"/>
    </row>
    <row r="38" spans="1:25" s="17" customFormat="1" ht="15">
      <c r="A38" s="651">
        <v>206</v>
      </c>
      <c r="B38" s="652"/>
      <c r="C38" s="44">
        <v>2400</v>
      </c>
      <c r="D38" s="44"/>
      <c r="E38" s="44">
        <v>2400</v>
      </c>
      <c r="F38" s="44"/>
      <c r="G38" s="44"/>
      <c r="H38" s="44"/>
      <c r="I38" s="44"/>
      <c r="J38" s="44"/>
      <c r="K38" s="44"/>
      <c r="L38" s="44"/>
      <c r="M38" s="44"/>
      <c r="N38" s="44">
        <v>4500</v>
      </c>
      <c r="O38" s="24"/>
      <c r="P38" s="24"/>
      <c r="Q38" s="44"/>
      <c r="R38" s="24"/>
      <c r="S38" s="24"/>
      <c r="T38" s="24"/>
      <c r="U38" s="24"/>
      <c r="V38" s="25"/>
      <c r="W38" s="25"/>
      <c r="X38" s="24"/>
      <c r="Y38" s="25"/>
    </row>
    <row r="39" spans="1:25" s="17" customFormat="1" ht="15">
      <c r="A39" s="651">
        <v>207</v>
      </c>
      <c r="B39" s="652"/>
      <c r="C39" s="44">
        <v>1702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4"/>
      <c r="P39" s="24"/>
      <c r="Q39" s="44"/>
      <c r="R39" s="24"/>
      <c r="S39" s="24"/>
      <c r="T39" s="24"/>
      <c r="U39" s="24"/>
      <c r="V39" s="25"/>
      <c r="W39" s="25"/>
      <c r="X39" s="24"/>
      <c r="Y39" s="25"/>
    </row>
    <row r="40" spans="1:25" s="17" customFormat="1" ht="15.75" thickBot="1">
      <c r="A40" s="651">
        <v>208</v>
      </c>
      <c r="B40" s="652"/>
      <c r="C40" s="199">
        <v>451</v>
      </c>
      <c r="D40" s="199"/>
      <c r="E40" s="56">
        <f>3143+1757+3224+915</f>
        <v>9039</v>
      </c>
      <c r="F40" s="56"/>
      <c r="G40" s="56"/>
      <c r="H40" s="56"/>
      <c r="I40" s="56"/>
      <c r="J40" s="56">
        <v>8007</v>
      </c>
      <c r="K40" s="56"/>
      <c r="L40" s="56"/>
      <c r="M40" s="56"/>
      <c r="N40" s="56"/>
      <c r="O40" s="31"/>
      <c r="P40" s="31"/>
      <c r="Q40" s="56"/>
      <c r="R40" s="31"/>
      <c r="S40" s="31"/>
      <c r="T40" s="31"/>
      <c r="U40" s="31"/>
      <c r="V40" s="57"/>
      <c r="W40" s="57"/>
      <c r="X40" s="31"/>
      <c r="Y40" s="57"/>
    </row>
    <row r="41" spans="1:25" s="17" customFormat="1" ht="15.75" thickBot="1">
      <c r="A41" s="642" t="s">
        <v>4</v>
      </c>
      <c r="B41" s="643"/>
      <c r="C41" s="200">
        <f>SUM(C37:C40)</f>
        <v>4553</v>
      </c>
      <c r="D41" s="200"/>
      <c r="E41" s="58">
        <f>SUM(E37:E40)</f>
        <v>11439</v>
      </c>
      <c r="F41" s="58"/>
      <c r="G41" s="58"/>
      <c r="H41" s="58">
        <f>SUM(H37:H40)</f>
        <v>1200</v>
      </c>
      <c r="I41" s="58"/>
      <c r="J41" s="58">
        <f>SUM(J37:J40)</f>
        <v>8007</v>
      </c>
      <c r="K41" s="58"/>
      <c r="L41" s="58"/>
      <c r="M41" s="58"/>
      <c r="N41" s="58">
        <f>SUM(N37:N40)</f>
        <v>4500</v>
      </c>
      <c r="O41" s="58"/>
      <c r="P41" s="59"/>
      <c r="Q41" s="58"/>
      <c r="R41" s="60"/>
      <c r="S41" s="60"/>
      <c r="T41" s="60"/>
      <c r="U41" s="60"/>
      <c r="V41" s="61"/>
      <c r="W41" s="61"/>
      <c r="X41" s="60"/>
      <c r="Y41" s="200">
        <f>SUM(C41:X41)</f>
        <v>29699</v>
      </c>
    </row>
    <row r="42" spans="1:25" s="17" customFormat="1" ht="15.75" thickBot="1">
      <c r="A42" s="642" t="s">
        <v>5</v>
      </c>
      <c r="B42" s="643"/>
      <c r="C42" s="66">
        <v>96576</v>
      </c>
      <c r="D42" s="201"/>
      <c r="E42" s="32">
        <v>70937</v>
      </c>
      <c r="F42" s="32"/>
      <c r="G42" s="32"/>
      <c r="H42" s="32">
        <v>13260</v>
      </c>
      <c r="I42" s="32"/>
      <c r="J42" s="32">
        <v>116960</v>
      </c>
      <c r="K42" s="32"/>
      <c r="L42" s="32"/>
      <c r="M42" s="32"/>
      <c r="N42" s="32">
        <v>55637</v>
      </c>
      <c r="O42" s="32"/>
      <c r="P42" s="32"/>
      <c r="Q42" s="32"/>
      <c r="R42" s="34"/>
      <c r="S42" s="34"/>
      <c r="T42" s="34"/>
      <c r="U42" s="34"/>
      <c r="V42" s="34"/>
      <c r="W42" s="34"/>
      <c r="X42" s="34"/>
      <c r="Y42" s="36">
        <f>SUM(C42:X42)</f>
        <v>353370</v>
      </c>
    </row>
    <row r="43" spans="1:25" s="17" customFormat="1" ht="15">
      <c r="A43" s="50">
        <v>250</v>
      </c>
      <c r="B43" s="51"/>
      <c r="C43" s="52"/>
      <c r="D43" s="52"/>
      <c r="E43" s="53"/>
      <c r="F43" s="53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5"/>
    </row>
    <row r="44" spans="1:25" s="17" customFormat="1" ht="15">
      <c r="A44" s="651">
        <v>251</v>
      </c>
      <c r="B44" s="652"/>
      <c r="C44" s="40">
        <v>5247</v>
      </c>
      <c r="D44" s="40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2"/>
      <c r="S44" s="42"/>
      <c r="T44" s="42"/>
      <c r="U44" s="42"/>
      <c r="V44" s="41"/>
      <c r="W44" s="41"/>
      <c r="X44" s="42"/>
      <c r="Y44" s="43"/>
    </row>
    <row r="45" spans="1:25" s="17" customFormat="1" ht="15">
      <c r="A45" s="651">
        <v>252</v>
      </c>
      <c r="B45" s="652"/>
      <c r="C45" s="63"/>
      <c r="D45" s="63"/>
      <c r="E45" s="41"/>
      <c r="F45" s="41">
        <v>2800</v>
      </c>
      <c r="G45" s="41"/>
      <c r="H45" s="41">
        <v>3790</v>
      </c>
      <c r="I45" s="41"/>
      <c r="J45" s="536">
        <v>4700</v>
      </c>
      <c r="K45" s="41"/>
      <c r="L45" s="41"/>
      <c r="M45" s="41"/>
      <c r="N45" s="41"/>
      <c r="O45" s="41"/>
      <c r="P45" s="41"/>
      <c r="Q45" s="41"/>
      <c r="R45" s="42"/>
      <c r="S45" s="42"/>
      <c r="T45" s="42"/>
      <c r="U45" s="42"/>
      <c r="V45" s="41"/>
      <c r="W45" s="41"/>
      <c r="X45" s="42"/>
      <c r="Y45" s="43"/>
    </row>
    <row r="46" spans="1:25" s="17" customFormat="1" ht="15">
      <c r="A46" s="651">
        <v>253</v>
      </c>
      <c r="B46" s="652"/>
      <c r="C46" s="6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24"/>
      <c r="S46" s="202"/>
      <c r="T46" s="64"/>
      <c r="U46" s="64"/>
      <c r="V46" s="44"/>
      <c r="W46" s="44"/>
      <c r="X46" s="24"/>
      <c r="Y46" s="25"/>
    </row>
    <row r="47" spans="1:25" s="17" customFormat="1" ht="15.75" thickBot="1">
      <c r="A47" s="651">
        <v>254</v>
      </c>
      <c r="B47" s="652"/>
      <c r="C47" s="45">
        <f>2210+6742</f>
        <v>8952</v>
      </c>
      <c r="D47" s="45">
        <v>1140</v>
      </c>
      <c r="E47" s="273">
        <f>4320</f>
        <v>4320</v>
      </c>
      <c r="F47" s="46"/>
      <c r="G47" s="46"/>
      <c r="H47" s="46"/>
      <c r="I47" s="46"/>
      <c r="J47" s="46"/>
      <c r="K47" s="46">
        <f>2000</f>
        <v>2000</v>
      </c>
      <c r="L47" s="46"/>
      <c r="M47" s="46"/>
      <c r="N47" s="46">
        <f>10130</f>
        <v>10130</v>
      </c>
      <c r="O47" s="46"/>
      <c r="P47" s="46"/>
      <c r="Q47" s="46"/>
      <c r="R47" s="48"/>
      <c r="S47" s="251"/>
      <c r="T47" s="251"/>
      <c r="U47" s="251"/>
      <c r="V47" s="46"/>
      <c r="W47" s="46"/>
      <c r="X47" s="48"/>
      <c r="Y47" s="47"/>
    </row>
    <row r="48" spans="1:25" s="17" customFormat="1" ht="15.75" thickBot="1">
      <c r="A48" s="642" t="s">
        <v>4</v>
      </c>
      <c r="B48" s="643"/>
      <c r="C48" s="36">
        <f>SUM(C44:C47)</f>
        <v>14199</v>
      </c>
      <c r="D48" s="36">
        <f>SUM(D44:D47)</f>
        <v>1140</v>
      </c>
      <c r="E48" s="197">
        <f>SUM(E44:E47)</f>
        <v>4320</v>
      </c>
      <c r="F48" s="211">
        <f>SUM(F44:F47)</f>
        <v>2800</v>
      </c>
      <c r="G48" s="32"/>
      <c r="H48" s="32">
        <f>SUM(H44:H47)</f>
        <v>3790</v>
      </c>
      <c r="I48" s="211"/>
      <c r="J48" s="36">
        <f>SUM(J44:J47)</f>
        <v>4700</v>
      </c>
      <c r="K48" s="32">
        <f>SUM(K44:K47)</f>
        <v>2000</v>
      </c>
      <c r="L48" s="32"/>
      <c r="M48" s="32"/>
      <c r="N48" s="32">
        <f>SUM(N44:N47)</f>
        <v>10130</v>
      </c>
      <c r="O48" s="32"/>
      <c r="P48" s="32"/>
      <c r="Q48" s="32"/>
      <c r="R48" s="34"/>
      <c r="S48" s="34"/>
      <c r="T48" s="212"/>
      <c r="U48" s="212"/>
      <c r="V48" s="34"/>
      <c r="W48" s="34"/>
      <c r="X48" s="34"/>
      <c r="Y48" s="36">
        <f>SUM(C48:X48)</f>
        <v>43079</v>
      </c>
    </row>
    <row r="49" spans="1:25" s="17" customFormat="1" ht="15.75" thickBot="1">
      <c r="A49" s="642" t="s">
        <v>5</v>
      </c>
      <c r="B49" s="643"/>
      <c r="C49" s="66">
        <v>601949.5</v>
      </c>
      <c r="D49" s="201">
        <v>5040</v>
      </c>
      <c r="E49" s="197">
        <v>66040</v>
      </c>
      <c r="F49" s="32">
        <v>14090</v>
      </c>
      <c r="G49" s="32"/>
      <c r="H49" s="32">
        <v>5092</v>
      </c>
      <c r="I49" s="32">
        <v>59650</v>
      </c>
      <c r="J49" s="36">
        <v>109945.15</v>
      </c>
      <c r="K49" s="36">
        <v>229166.25</v>
      </c>
      <c r="L49" s="32"/>
      <c r="M49" s="32"/>
      <c r="N49" s="36">
        <v>32360</v>
      </c>
      <c r="O49" s="32"/>
      <c r="P49" s="32"/>
      <c r="Q49" s="32"/>
      <c r="R49" s="34"/>
      <c r="S49" s="34">
        <v>91640</v>
      </c>
      <c r="T49" s="34">
        <v>232181</v>
      </c>
      <c r="U49" s="34"/>
      <c r="V49" s="34"/>
      <c r="W49" s="34"/>
      <c r="X49" s="34"/>
      <c r="Y49" s="36">
        <f>SUM(C49:X49)</f>
        <v>1447153.9</v>
      </c>
    </row>
    <row r="50" spans="1:25" s="17" customFormat="1" ht="15">
      <c r="A50" s="21">
        <v>270</v>
      </c>
      <c r="B50" s="22"/>
      <c r="C50" s="23"/>
      <c r="D50" s="23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5"/>
    </row>
    <row r="51" spans="1:25" s="17" customFormat="1" ht="15">
      <c r="A51" s="640">
        <v>271</v>
      </c>
      <c r="B51" s="641"/>
      <c r="C51" s="26">
        <v>9800</v>
      </c>
      <c r="D51" s="26"/>
      <c r="E51" s="28">
        <v>7684</v>
      </c>
      <c r="F51" s="28"/>
      <c r="G51" s="28"/>
      <c r="H51" s="28"/>
      <c r="I51" s="28"/>
      <c r="J51" s="28">
        <v>2780</v>
      </c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</row>
    <row r="52" spans="1:25" s="17" customFormat="1" ht="15">
      <c r="A52" s="640">
        <v>272</v>
      </c>
      <c r="B52" s="641"/>
      <c r="C52" s="26"/>
      <c r="D52" s="26"/>
      <c r="E52" s="28"/>
      <c r="F52" s="28"/>
      <c r="G52" s="28"/>
      <c r="H52" s="28"/>
      <c r="I52" s="28"/>
      <c r="J52" s="28"/>
      <c r="K52" s="28"/>
      <c r="L52" s="28"/>
      <c r="M52" s="28"/>
      <c r="N52" s="28">
        <v>22920</v>
      </c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</row>
    <row r="53" spans="1:25" s="17" customFormat="1" ht="15">
      <c r="A53" s="640">
        <v>273</v>
      </c>
      <c r="B53" s="641"/>
      <c r="C53" s="26"/>
      <c r="D53" s="26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>
        <v>1000</v>
      </c>
      <c r="R53" s="28"/>
      <c r="S53" s="28"/>
      <c r="T53" s="28"/>
      <c r="U53" s="28"/>
      <c r="V53" s="28"/>
      <c r="W53" s="28"/>
      <c r="X53" s="28"/>
      <c r="Y53" s="28"/>
    </row>
    <row r="54" spans="1:25" s="17" customFormat="1" ht="15">
      <c r="A54" s="640">
        <v>274</v>
      </c>
      <c r="B54" s="641"/>
      <c r="C54" s="26"/>
      <c r="D54" s="26"/>
      <c r="E54" s="28"/>
      <c r="F54" s="28"/>
      <c r="G54" s="28"/>
      <c r="H54" s="28"/>
      <c r="I54" s="28"/>
      <c r="J54" s="28"/>
      <c r="K54" s="28"/>
      <c r="L54" s="28"/>
      <c r="M54" s="28"/>
      <c r="N54" s="28">
        <f>5200+2145+10400</f>
        <v>17745</v>
      </c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</row>
    <row r="55" spans="1:25" s="17" customFormat="1" ht="15">
      <c r="A55" s="640">
        <v>275</v>
      </c>
      <c r="B55" s="641"/>
      <c r="C55" s="26"/>
      <c r="D55" s="26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</row>
    <row r="56" spans="1:25" s="17" customFormat="1" ht="15">
      <c r="A56" s="640">
        <v>276</v>
      </c>
      <c r="B56" s="641"/>
      <c r="C56" s="26">
        <v>2263</v>
      </c>
      <c r="D56" s="26"/>
      <c r="E56" s="28"/>
      <c r="F56" s="28"/>
      <c r="G56" s="28">
        <v>4589</v>
      </c>
      <c r="H56" s="28">
        <v>126</v>
      </c>
      <c r="I56" s="28"/>
      <c r="J56" s="28"/>
      <c r="K56" s="28"/>
      <c r="L56" s="28"/>
      <c r="M56" s="28"/>
      <c r="N56" s="28">
        <v>1364</v>
      </c>
      <c r="O56" s="28"/>
      <c r="P56" s="28"/>
      <c r="Q56" s="30">
        <v>29878</v>
      </c>
      <c r="R56" s="28"/>
      <c r="S56" s="28"/>
      <c r="T56" s="28"/>
      <c r="U56" s="28"/>
      <c r="V56" s="28"/>
      <c r="W56" s="28"/>
      <c r="X56" s="28"/>
      <c r="Y56" s="28"/>
    </row>
    <row r="57" spans="1:25" s="17" customFormat="1" ht="15">
      <c r="A57" s="640">
        <v>277</v>
      </c>
      <c r="B57" s="641"/>
      <c r="C57" s="26"/>
      <c r="D57" s="26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</row>
    <row r="58" spans="1:25" s="17" customFormat="1" ht="15">
      <c r="A58" s="640">
        <v>278</v>
      </c>
      <c r="B58" s="641"/>
      <c r="C58" s="26"/>
      <c r="D58" s="26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</row>
    <row r="59" spans="1:25" s="17" customFormat="1" ht="15">
      <c r="A59" s="640">
        <v>279</v>
      </c>
      <c r="B59" s="641"/>
      <c r="C59" s="26"/>
      <c r="D59" s="26"/>
      <c r="E59" s="28"/>
      <c r="F59" s="28"/>
      <c r="G59" s="28"/>
      <c r="H59" s="28"/>
      <c r="I59" s="28"/>
      <c r="J59" s="28"/>
      <c r="K59" s="28"/>
      <c r="L59" s="28"/>
      <c r="M59" s="28"/>
      <c r="N59" s="28">
        <v>900</v>
      </c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</row>
    <row r="60" spans="1:25" s="17" customFormat="1" ht="15">
      <c r="A60" s="640">
        <v>280</v>
      </c>
      <c r="B60" s="641"/>
      <c r="C60" s="26"/>
      <c r="D60" s="26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</row>
    <row r="61" spans="1:25" s="17" customFormat="1" ht="15">
      <c r="A61" s="640">
        <v>281</v>
      </c>
      <c r="B61" s="652"/>
      <c r="C61" s="26"/>
      <c r="D61" s="26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</row>
    <row r="62" spans="1:25" s="17" customFormat="1" ht="15.75" thickBot="1">
      <c r="A62" s="640">
        <v>282</v>
      </c>
      <c r="B62" s="652"/>
      <c r="C62" s="26">
        <v>12155</v>
      </c>
      <c r="D62" s="26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</row>
    <row r="63" spans="1:25" s="17" customFormat="1" ht="15.75" thickBot="1">
      <c r="A63" s="642" t="s">
        <v>4</v>
      </c>
      <c r="B63" s="643"/>
      <c r="C63" s="32">
        <f>SUM(C51:C62)</f>
        <v>24218</v>
      </c>
      <c r="D63" s="32"/>
      <c r="E63" s="32">
        <f>SUM(E51:E62)</f>
        <v>7684</v>
      </c>
      <c r="F63" s="32"/>
      <c r="G63" s="32">
        <f>SUM(G51:G62)</f>
        <v>4589</v>
      </c>
      <c r="H63" s="32">
        <f>SUM(H51:H62)</f>
        <v>126</v>
      </c>
      <c r="I63" s="32"/>
      <c r="J63" s="32">
        <f>SUM(J51:J62)</f>
        <v>2780</v>
      </c>
      <c r="K63" s="32"/>
      <c r="L63" s="32"/>
      <c r="M63" s="32"/>
      <c r="N63" s="32">
        <f>SUM(N51:N62)</f>
        <v>42929</v>
      </c>
      <c r="O63" s="32"/>
      <c r="P63" s="32"/>
      <c r="Q63" s="36">
        <f>SUM(Q51:Q62)</f>
        <v>30878</v>
      </c>
      <c r="R63" s="34"/>
      <c r="S63" s="34"/>
      <c r="T63" s="34"/>
      <c r="U63" s="34"/>
      <c r="V63" s="34"/>
      <c r="W63" s="34"/>
      <c r="X63" s="34"/>
      <c r="Y63" s="36">
        <f>SUM(C63:X63)</f>
        <v>113204</v>
      </c>
    </row>
    <row r="64" spans="1:25" s="17" customFormat="1" ht="15.75" thickBot="1">
      <c r="A64" s="642" t="s">
        <v>5</v>
      </c>
      <c r="B64" s="643"/>
      <c r="C64" s="66">
        <v>125030</v>
      </c>
      <c r="D64" s="37"/>
      <c r="E64" s="36">
        <v>64441</v>
      </c>
      <c r="F64" s="32"/>
      <c r="G64" s="32">
        <v>37676</v>
      </c>
      <c r="H64" s="32">
        <v>37447</v>
      </c>
      <c r="I64" s="36">
        <v>287882.8</v>
      </c>
      <c r="J64" s="32">
        <v>94854</v>
      </c>
      <c r="K64" s="32"/>
      <c r="L64" s="32"/>
      <c r="M64" s="32"/>
      <c r="N64" s="197">
        <v>150609</v>
      </c>
      <c r="O64" s="32">
        <v>96481</v>
      </c>
      <c r="P64" s="32"/>
      <c r="Q64" s="32">
        <v>414106</v>
      </c>
      <c r="R64" s="34"/>
      <c r="S64" s="34"/>
      <c r="T64" s="34"/>
      <c r="U64" s="34"/>
      <c r="V64" s="34"/>
      <c r="W64" s="34"/>
      <c r="X64" s="34"/>
      <c r="Y64" s="36">
        <f>SUM(C64:X64)</f>
        <v>1308526.8</v>
      </c>
    </row>
    <row r="65" spans="1:25" s="69" customFormat="1" ht="17.25" customHeight="1">
      <c r="A65" s="67"/>
      <c r="B65" s="67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</row>
    <row r="66" spans="1:25" s="17" customFormat="1" ht="22.5" customHeight="1">
      <c r="A66" s="12" t="s">
        <v>42</v>
      </c>
      <c r="B66" s="13"/>
      <c r="C66" s="640" t="s">
        <v>7</v>
      </c>
      <c r="D66" s="657"/>
      <c r="E66" s="652"/>
      <c r="F66" s="640" t="s">
        <v>9</v>
      </c>
      <c r="G66" s="641"/>
      <c r="H66" s="640" t="s">
        <v>12</v>
      </c>
      <c r="I66" s="657"/>
      <c r="J66" s="14"/>
      <c r="K66" s="244" t="s">
        <v>36</v>
      </c>
      <c r="L66" s="204"/>
      <c r="M66" s="245" t="s">
        <v>52</v>
      </c>
      <c r="N66" s="640" t="s">
        <v>17</v>
      </c>
      <c r="O66" s="657"/>
      <c r="P66" s="657"/>
      <c r="Q66" s="641"/>
      <c r="R66" s="15" t="s">
        <v>32</v>
      </c>
      <c r="S66" s="20" t="s">
        <v>20</v>
      </c>
      <c r="T66" s="640" t="s">
        <v>22</v>
      </c>
      <c r="U66" s="657"/>
      <c r="V66" s="652"/>
      <c r="W66" s="666" t="s">
        <v>68</v>
      </c>
      <c r="X66" s="14" t="s">
        <v>25</v>
      </c>
      <c r="Y66" s="655" t="s">
        <v>2</v>
      </c>
    </row>
    <row r="67" spans="1:25" s="17" customFormat="1" ht="15">
      <c r="A67" s="18" t="s">
        <v>3</v>
      </c>
      <c r="B67" s="19"/>
      <c r="C67" s="16" t="s">
        <v>8</v>
      </c>
      <c r="D67" s="16"/>
      <c r="E67" s="16" t="s">
        <v>11</v>
      </c>
      <c r="F67" s="16" t="s">
        <v>10</v>
      </c>
      <c r="G67" s="16" t="s">
        <v>34</v>
      </c>
      <c r="H67" s="16" t="s">
        <v>13</v>
      </c>
      <c r="I67" s="16" t="s">
        <v>14</v>
      </c>
      <c r="J67" s="218" t="s">
        <v>48</v>
      </c>
      <c r="K67" s="20" t="s">
        <v>37</v>
      </c>
      <c r="L67" s="20" t="s">
        <v>40</v>
      </c>
      <c r="M67" s="205" t="s">
        <v>53</v>
      </c>
      <c r="N67" s="16" t="s">
        <v>15</v>
      </c>
      <c r="O67" s="16" t="s">
        <v>16</v>
      </c>
      <c r="P67" s="16" t="s">
        <v>18</v>
      </c>
      <c r="Q67" s="16" t="s">
        <v>19</v>
      </c>
      <c r="R67" s="20" t="s">
        <v>33</v>
      </c>
      <c r="S67" s="20" t="s">
        <v>21</v>
      </c>
      <c r="T67" s="20" t="s">
        <v>23</v>
      </c>
      <c r="U67" s="218" t="s">
        <v>35</v>
      </c>
      <c r="V67" s="20" t="s">
        <v>43</v>
      </c>
      <c r="W67" s="218" t="s">
        <v>69</v>
      </c>
      <c r="X67" s="20" t="s">
        <v>26</v>
      </c>
      <c r="Y67" s="656"/>
    </row>
    <row r="68" spans="1:25" s="17" customFormat="1" ht="14.25" customHeight="1">
      <c r="A68" s="39">
        <v>300</v>
      </c>
      <c r="B68" s="19"/>
      <c r="C68" s="40"/>
      <c r="D68" s="40"/>
      <c r="E68" s="41"/>
      <c r="F68" s="41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</row>
    <row r="69" spans="1:25" s="17" customFormat="1" ht="15">
      <c r="A69" s="651">
        <v>301</v>
      </c>
      <c r="B69" s="652"/>
      <c r="C69" s="63">
        <v>19105.73</v>
      </c>
      <c r="D69" s="63"/>
      <c r="E69" s="41"/>
      <c r="F69" s="41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</row>
    <row r="70" spans="1:25" s="17" customFormat="1" ht="15">
      <c r="A70" s="651">
        <v>302</v>
      </c>
      <c r="B70" s="652"/>
      <c r="C70" s="63"/>
      <c r="D70" s="63"/>
      <c r="E70" s="41"/>
      <c r="F70" s="41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</row>
    <row r="71" spans="1:25" s="17" customFormat="1" ht="15">
      <c r="A71" s="651">
        <v>303</v>
      </c>
      <c r="B71" s="652"/>
      <c r="C71" s="64">
        <f>1129.92+1893.9</f>
        <v>3023.82</v>
      </c>
      <c r="D71" s="64"/>
      <c r="E71" s="44"/>
      <c r="F71" s="44"/>
      <c r="G71" s="24"/>
      <c r="H71" s="24"/>
      <c r="I71" s="24"/>
      <c r="J71" s="24"/>
      <c r="K71" s="24"/>
      <c r="L71" s="24"/>
      <c r="M71" s="24"/>
      <c r="N71" s="24"/>
      <c r="O71" s="44"/>
      <c r="P71" s="24"/>
      <c r="Q71" s="24"/>
      <c r="R71" s="24"/>
      <c r="S71" s="24"/>
      <c r="T71" s="24"/>
      <c r="U71" s="24"/>
      <c r="V71" s="24"/>
      <c r="W71" s="24"/>
      <c r="X71" s="24"/>
      <c r="Y71" s="25"/>
    </row>
    <row r="72" spans="1:25" s="17" customFormat="1" ht="15">
      <c r="A72" s="651">
        <v>304</v>
      </c>
      <c r="B72" s="652"/>
      <c r="C72" s="196">
        <v>2412</v>
      </c>
      <c r="D72" s="272"/>
      <c r="E72" s="44"/>
      <c r="F72" s="4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5"/>
    </row>
    <row r="73" spans="1:25" s="17" customFormat="1" ht="15.75" thickBot="1">
      <c r="A73" s="653">
        <v>305</v>
      </c>
      <c r="B73" s="654"/>
      <c r="C73" s="271"/>
      <c r="D73" s="271"/>
      <c r="E73" s="58"/>
      <c r="F73" s="58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60"/>
      <c r="S73" s="60"/>
      <c r="T73" s="60"/>
      <c r="U73" s="60"/>
      <c r="V73" s="60"/>
      <c r="W73" s="60"/>
      <c r="X73" s="60"/>
      <c r="Y73" s="62"/>
    </row>
    <row r="74" spans="1:25" s="17" customFormat="1" ht="15.75" thickBot="1">
      <c r="A74" s="642" t="s">
        <v>4</v>
      </c>
      <c r="B74" s="643"/>
      <c r="C74" s="65">
        <f>SUM(C69:C73)</f>
        <v>24541.55</v>
      </c>
      <c r="D74" s="65"/>
      <c r="E74" s="58"/>
      <c r="F74" s="58"/>
      <c r="G74" s="59"/>
      <c r="H74" s="59"/>
      <c r="I74" s="59"/>
      <c r="J74" s="59"/>
      <c r="K74" s="59"/>
      <c r="L74" s="59"/>
      <c r="M74" s="59"/>
      <c r="N74" s="59"/>
      <c r="O74" s="58"/>
      <c r="P74" s="59"/>
      <c r="Q74" s="59"/>
      <c r="R74" s="60"/>
      <c r="S74" s="60"/>
      <c r="T74" s="60"/>
      <c r="U74" s="60"/>
      <c r="V74" s="60"/>
      <c r="W74" s="60"/>
      <c r="X74" s="60"/>
      <c r="Y74" s="65">
        <f>SUM(C74:X74)</f>
        <v>24541.55</v>
      </c>
    </row>
    <row r="75" spans="1:25" s="17" customFormat="1" ht="15.75" thickBot="1">
      <c r="A75" s="642" t="s">
        <v>5</v>
      </c>
      <c r="B75" s="643"/>
      <c r="C75" s="66">
        <v>284487.95</v>
      </c>
      <c r="D75" s="66"/>
      <c r="E75" s="32"/>
      <c r="F75" s="32"/>
      <c r="G75" s="33"/>
      <c r="H75" s="33"/>
      <c r="I75" s="33"/>
      <c r="J75" s="33"/>
      <c r="K75" s="33"/>
      <c r="L75" s="33"/>
      <c r="M75" s="33"/>
      <c r="N75" s="33"/>
      <c r="O75" s="32"/>
      <c r="P75" s="33"/>
      <c r="Q75" s="33"/>
      <c r="R75" s="38"/>
      <c r="S75" s="38"/>
      <c r="T75" s="38"/>
      <c r="U75" s="38"/>
      <c r="V75" s="38"/>
      <c r="W75" s="38"/>
      <c r="X75" s="38"/>
      <c r="Y75" s="36">
        <f>SUM(C75:X75)</f>
        <v>284487.95</v>
      </c>
    </row>
    <row r="76" spans="1:25" s="17" customFormat="1" ht="14.25" customHeight="1">
      <c r="A76" s="21">
        <v>400</v>
      </c>
      <c r="B76" s="22"/>
      <c r="C76" s="23"/>
      <c r="D76" s="23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5"/>
    </row>
    <row r="77" spans="1:25" s="17" customFormat="1" ht="15.75" thickBot="1">
      <c r="A77" s="640">
        <v>403</v>
      </c>
      <c r="B77" s="641"/>
      <c r="C77" s="26"/>
      <c r="D77" s="26"/>
      <c r="E77" s="27"/>
      <c r="F77" s="27"/>
      <c r="G77" s="27"/>
      <c r="H77" s="27"/>
      <c r="I77" s="210">
        <f>322400+309504+96824</f>
        <v>728728</v>
      </c>
      <c r="J77" s="27"/>
      <c r="K77" s="210"/>
      <c r="L77" s="27"/>
      <c r="M77" s="27"/>
      <c r="N77" s="27"/>
      <c r="O77" s="30"/>
      <c r="P77" s="27"/>
      <c r="Q77" s="27"/>
      <c r="R77" s="27"/>
      <c r="S77" s="207"/>
      <c r="T77" s="28"/>
      <c r="U77" s="28"/>
      <c r="V77" s="28"/>
      <c r="W77" s="28"/>
      <c r="X77" s="27"/>
      <c r="Y77" s="29"/>
    </row>
    <row r="78" spans="1:25" s="17" customFormat="1" ht="15.75" thickBot="1">
      <c r="A78" s="642" t="s">
        <v>4</v>
      </c>
      <c r="B78" s="643"/>
      <c r="C78" s="206"/>
      <c r="D78" s="206"/>
      <c r="E78" s="36"/>
      <c r="F78" s="36"/>
      <c r="G78" s="36"/>
      <c r="H78" s="36"/>
      <c r="I78" s="197">
        <f>SUM(I77)</f>
        <v>728728</v>
      </c>
      <c r="J78" s="36"/>
      <c r="K78" s="197"/>
      <c r="L78" s="36"/>
      <c r="M78" s="36"/>
      <c r="N78" s="36"/>
      <c r="O78" s="36"/>
      <c r="P78" s="36"/>
      <c r="Q78" s="36"/>
      <c r="R78" s="35"/>
      <c r="S78" s="208"/>
      <c r="T78" s="34"/>
      <c r="U78" s="34"/>
      <c r="V78" s="34"/>
      <c r="W78" s="34"/>
      <c r="X78" s="35"/>
      <c r="Y78" s="32">
        <f>SUM(I78:X78)</f>
        <v>728728</v>
      </c>
    </row>
    <row r="79" spans="1:25" s="17" customFormat="1" ht="15.75" thickBot="1">
      <c r="A79" s="642" t="s">
        <v>5</v>
      </c>
      <c r="B79" s="643"/>
      <c r="C79" s="37">
        <v>25000</v>
      </c>
      <c r="D79" s="37"/>
      <c r="E79" s="32"/>
      <c r="F79" s="32"/>
      <c r="G79" s="32"/>
      <c r="H79" s="32"/>
      <c r="I79" s="32">
        <v>831480</v>
      </c>
      <c r="J79" s="32"/>
      <c r="K79" s="32"/>
      <c r="L79" s="32"/>
      <c r="M79" s="32"/>
      <c r="N79" s="32"/>
      <c r="O79" s="36"/>
      <c r="P79" s="32"/>
      <c r="Q79" s="32"/>
      <c r="R79" s="34"/>
      <c r="S79" s="209">
        <v>5000</v>
      </c>
      <c r="T79" s="34">
        <v>10000</v>
      </c>
      <c r="U79" s="34">
        <v>5000</v>
      </c>
      <c r="V79" s="34"/>
      <c r="W79" s="34"/>
      <c r="X79" s="34"/>
      <c r="Y79" s="36">
        <f>SUM(C79:X79)</f>
        <v>876480</v>
      </c>
    </row>
    <row r="80" spans="1:25" s="17" customFormat="1" ht="14.25" customHeight="1">
      <c r="A80" s="649">
        <v>450</v>
      </c>
      <c r="B80" s="650"/>
      <c r="C80" s="26"/>
      <c r="D80" s="26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9"/>
    </row>
    <row r="81" spans="1:25" s="17" customFormat="1" ht="15">
      <c r="A81" s="640">
        <v>453</v>
      </c>
      <c r="B81" s="641"/>
      <c r="C81" s="26"/>
      <c r="D81" s="26"/>
      <c r="E81" s="27"/>
      <c r="F81" s="27"/>
      <c r="G81" s="27"/>
      <c r="H81" s="27"/>
      <c r="I81" s="27"/>
      <c r="J81" s="210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9"/>
    </row>
    <row r="82" spans="1:25" s="17" customFormat="1" ht="15">
      <c r="A82" s="640">
        <v>454</v>
      </c>
      <c r="B82" s="641"/>
      <c r="C82" s="26"/>
      <c r="D82" s="26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10"/>
      <c r="R82" s="27"/>
      <c r="S82" s="27"/>
      <c r="T82" s="27"/>
      <c r="U82" s="27"/>
      <c r="V82" s="27"/>
      <c r="W82" s="27"/>
      <c r="X82" s="27"/>
      <c r="Y82" s="29"/>
    </row>
    <row r="83" spans="1:25" s="17" customFormat="1" ht="15">
      <c r="A83" s="640">
        <v>455</v>
      </c>
      <c r="B83" s="641"/>
      <c r="C83" s="26"/>
      <c r="D83" s="26"/>
      <c r="E83" s="27"/>
      <c r="F83" s="27"/>
      <c r="G83" s="27"/>
      <c r="H83" s="27"/>
      <c r="I83" s="27"/>
      <c r="J83" s="27"/>
      <c r="K83" s="27"/>
      <c r="L83" s="27"/>
      <c r="M83" s="27"/>
      <c r="N83" s="210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9"/>
    </row>
    <row r="84" spans="1:25" s="17" customFormat="1" ht="15">
      <c r="A84" s="640">
        <v>456</v>
      </c>
      <c r="B84" s="641"/>
      <c r="C84" s="26"/>
      <c r="D84" s="26"/>
      <c r="E84" s="27"/>
      <c r="F84" s="27"/>
      <c r="G84" s="27"/>
      <c r="H84" s="27"/>
      <c r="I84" s="27"/>
      <c r="J84" s="210"/>
      <c r="K84" s="27"/>
      <c r="L84" s="27"/>
      <c r="M84" s="27"/>
      <c r="N84" s="210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9"/>
    </row>
    <row r="85" spans="1:25" s="17" customFormat="1" ht="15">
      <c r="A85" s="640">
        <v>457</v>
      </c>
      <c r="B85" s="641"/>
      <c r="C85" s="26"/>
      <c r="D85" s="26"/>
      <c r="E85" s="27"/>
      <c r="F85" s="27"/>
      <c r="G85" s="27"/>
      <c r="H85" s="210"/>
      <c r="I85" s="27"/>
      <c r="J85" s="27"/>
      <c r="K85" s="27"/>
      <c r="L85" s="27"/>
      <c r="M85" s="27"/>
      <c r="N85" s="27"/>
      <c r="O85" s="27"/>
      <c r="P85" s="27"/>
      <c r="Q85" s="28"/>
      <c r="R85" s="27"/>
      <c r="S85" s="27"/>
      <c r="T85" s="27"/>
      <c r="U85" s="27"/>
      <c r="V85" s="27"/>
      <c r="W85" s="27"/>
      <c r="X85" s="27"/>
      <c r="Y85" s="29"/>
    </row>
    <row r="86" spans="1:25" s="17" customFormat="1" ht="15">
      <c r="A86" s="640">
        <v>459</v>
      </c>
      <c r="B86" s="641"/>
      <c r="C86" s="26"/>
      <c r="D86" s="26"/>
      <c r="E86" s="27"/>
      <c r="F86" s="27"/>
      <c r="G86" s="27"/>
      <c r="H86" s="27"/>
      <c r="I86" s="27"/>
      <c r="J86" s="27"/>
      <c r="K86" s="27"/>
      <c r="L86" s="27"/>
      <c r="M86" s="27"/>
      <c r="N86" s="210"/>
      <c r="O86" s="27"/>
      <c r="P86" s="27"/>
      <c r="Q86" s="28">
        <v>42000</v>
      </c>
      <c r="R86" s="27"/>
      <c r="S86" s="27"/>
      <c r="T86" s="27"/>
      <c r="U86" s="27"/>
      <c r="V86" s="27"/>
      <c r="W86" s="27"/>
      <c r="X86" s="27"/>
      <c r="Y86" s="29"/>
    </row>
    <row r="87" spans="1:25" s="17" customFormat="1" ht="15.75" thickBot="1">
      <c r="A87" s="640">
        <v>468</v>
      </c>
      <c r="B87" s="641"/>
      <c r="C87" s="26"/>
      <c r="D87" s="26"/>
      <c r="E87" s="27"/>
      <c r="F87" s="27"/>
      <c r="G87" s="27"/>
      <c r="H87" s="30"/>
      <c r="I87" s="27"/>
      <c r="J87" s="27"/>
      <c r="K87" s="27"/>
      <c r="L87" s="27"/>
      <c r="M87" s="27"/>
      <c r="N87" s="210">
        <v>6250</v>
      </c>
      <c r="O87" s="27"/>
      <c r="P87" s="27"/>
      <c r="Q87" s="28"/>
      <c r="R87" s="27"/>
      <c r="S87" s="27"/>
      <c r="T87" s="27"/>
      <c r="U87" s="27"/>
      <c r="V87" s="27"/>
      <c r="W87" s="27"/>
      <c r="X87" s="27"/>
      <c r="Y87" s="29"/>
    </row>
    <row r="88" spans="1:25" s="17" customFormat="1" ht="15.75" thickBot="1">
      <c r="A88" s="642" t="s">
        <v>4</v>
      </c>
      <c r="B88" s="643"/>
      <c r="C88" s="211"/>
      <c r="D88" s="211"/>
      <c r="E88" s="33"/>
      <c r="F88" s="33"/>
      <c r="G88" s="33"/>
      <c r="H88" s="198"/>
      <c r="I88" s="33"/>
      <c r="J88" s="198"/>
      <c r="K88" s="33"/>
      <c r="L88" s="33"/>
      <c r="M88" s="33"/>
      <c r="N88" s="198">
        <f>SUM(N86:N87)</f>
        <v>6250</v>
      </c>
      <c r="O88" s="33"/>
      <c r="P88" s="33"/>
      <c r="Q88" s="211">
        <f>SUM(Q86:Q87)</f>
        <v>42000</v>
      </c>
      <c r="R88" s="34"/>
      <c r="S88" s="34"/>
      <c r="T88" s="34"/>
      <c r="U88" s="34"/>
      <c r="V88" s="34"/>
      <c r="W88" s="34"/>
      <c r="X88" s="34"/>
      <c r="Y88" s="32">
        <f>SUM(N88:X88)</f>
        <v>48250</v>
      </c>
    </row>
    <row r="89" spans="1:25" s="17" customFormat="1" ht="15.75" thickBot="1">
      <c r="A89" s="642" t="s">
        <v>5</v>
      </c>
      <c r="B89" s="643"/>
      <c r="C89" s="37">
        <v>124060</v>
      </c>
      <c r="D89" s="37"/>
      <c r="E89" s="32"/>
      <c r="F89" s="32">
        <v>80030</v>
      </c>
      <c r="G89" s="198">
        <v>35000</v>
      </c>
      <c r="H89" s="198">
        <v>5750</v>
      </c>
      <c r="I89" s="33"/>
      <c r="J89" s="198">
        <v>183820</v>
      </c>
      <c r="K89" s="198"/>
      <c r="L89" s="33"/>
      <c r="M89" s="33"/>
      <c r="N89" s="198">
        <v>6250</v>
      </c>
      <c r="O89" s="33"/>
      <c r="P89" s="33"/>
      <c r="Q89" s="32">
        <v>112000</v>
      </c>
      <c r="R89" s="38"/>
      <c r="S89" s="38"/>
      <c r="T89" s="38"/>
      <c r="U89" s="38"/>
      <c r="V89" s="38"/>
      <c r="W89" s="38"/>
      <c r="X89" s="38"/>
      <c r="Y89" s="32">
        <f>SUM(C89:X89)</f>
        <v>546910</v>
      </c>
    </row>
    <row r="90" spans="1:25" s="17" customFormat="1" ht="14.25" customHeight="1">
      <c r="A90" s="39">
        <v>500</v>
      </c>
      <c r="B90" s="19"/>
      <c r="C90" s="40"/>
      <c r="D90" s="40"/>
      <c r="E90" s="41"/>
      <c r="F90" s="41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</row>
    <row r="91" spans="1:25" s="17" customFormat="1" ht="14.25" customHeight="1">
      <c r="A91" s="651">
        <v>516</v>
      </c>
      <c r="B91" s="652"/>
      <c r="C91" s="40"/>
      <c r="D91" s="40"/>
      <c r="E91" s="41"/>
      <c r="F91" s="41"/>
      <c r="G91" s="42"/>
      <c r="H91" s="42"/>
      <c r="I91" s="42"/>
      <c r="J91" s="42"/>
      <c r="K91" s="42"/>
      <c r="L91" s="42"/>
      <c r="M91" s="42"/>
      <c r="N91" s="43"/>
      <c r="O91" s="41">
        <v>212500</v>
      </c>
      <c r="P91" s="42"/>
      <c r="Q91" s="42"/>
      <c r="R91" s="42"/>
      <c r="S91" s="42"/>
      <c r="T91" s="42"/>
      <c r="U91" s="42"/>
      <c r="V91" s="42"/>
      <c r="W91" s="42"/>
      <c r="X91" s="42"/>
      <c r="Y91" s="43"/>
    </row>
    <row r="92" spans="1:25" s="17" customFormat="1" ht="17.25" customHeight="1" thickBot="1">
      <c r="A92" s="647">
        <v>526</v>
      </c>
      <c r="B92" s="648"/>
      <c r="C92" s="274"/>
      <c r="D92" s="274"/>
      <c r="E92" s="56"/>
      <c r="F92" s="56"/>
      <c r="G92" s="31"/>
      <c r="H92" s="31"/>
      <c r="I92" s="31"/>
      <c r="J92" s="31"/>
      <c r="K92" s="31"/>
      <c r="L92" s="31"/>
      <c r="M92" s="31"/>
      <c r="N92" s="57"/>
      <c r="O92" s="56">
        <v>47000</v>
      </c>
      <c r="P92" s="31"/>
      <c r="Q92" s="31"/>
      <c r="R92" s="275"/>
      <c r="S92" s="275"/>
      <c r="T92" s="275"/>
      <c r="U92" s="275"/>
      <c r="V92" s="275"/>
      <c r="W92" s="275"/>
      <c r="X92" s="275"/>
      <c r="Y92" s="57"/>
    </row>
    <row r="93" spans="1:25" s="17" customFormat="1" ht="17.25" customHeight="1" thickBot="1">
      <c r="A93" s="645" t="s">
        <v>4</v>
      </c>
      <c r="B93" s="646"/>
      <c r="C93" s="58"/>
      <c r="D93" s="58"/>
      <c r="E93" s="58"/>
      <c r="F93" s="58"/>
      <c r="G93" s="59"/>
      <c r="H93" s="59"/>
      <c r="I93" s="59"/>
      <c r="J93" s="59"/>
      <c r="K93" s="59"/>
      <c r="L93" s="59"/>
      <c r="M93" s="59"/>
      <c r="N93" s="62"/>
      <c r="O93" s="58">
        <f>SUM(O91:O92)</f>
        <v>259500</v>
      </c>
      <c r="P93" s="59"/>
      <c r="Q93" s="59"/>
      <c r="R93" s="60"/>
      <c r="S93" s="60"/>
      <c r="T93" s="60"/>
      <c r="U93" s="60"/>
      <c r="V93" s="60"/>
      <c r="W93" s="60"/>
      <c r="X93" s="60"/>
      <c r="Y93" s="62">
        <f>SUM(O93:X93)</f>
        <v>259500</v>
      </c>
    </row>
    <row r="94" spans="1:25" s="17" customFormat="1" ht="17.25" customHeight="1" thickBot="1">
      <c r="A94" s="644" t="s">
        <v>5</v>
      </c>
      <c r="B94" s="643"/>
      <c r="C94" s="66"/>
      <c r="D94" s="37"/>
      <c r="E94" s="32"/>
      <c r="F94" s="32"/>
      <c r="G94" s="33"/>
      <c r="H94" s="33"/>
      <c r="I94" s="33"/>
      <c r="J94" s="36"/>
      <c r="K94" s="33"/>
      <c r="L94" s="33"/>
      <c r="M94" s="33"/>
      <c r="N94" s="36">
        <v>13000</v>
      </c>
      <c r="O94" s="32">
        <v>259500</v>
      </c>
      <c r="P94" s="33"/>
      <c r="Q94" s="33"/>
      <c r="R94" s="38"/>
      <c r="S94" s="38"/>
      <c r="T94" s="38"/>
      <c r="U94" s="38"/>
      <c r="V94" s="38"/>
      <c r="W94" s="35">
        <v>483500</v>
      </c>
      <c r="X94" s="38"/>
      <c r="Y94" s="506">
        <f>SUM(C94:X94)</f>
        <v>756000</v>
      </c>
    </row>
    <row r="95" spans="1:26" s="17" customFormat="1" ht="14.25" customHeight="1">
      <c r="A95" s="623"/>
      <c r="B95" s="623"/>
      <c r="C95" s="118"/>
      <c r="D95" s="118"/>
      <c r="E95" s="118"/>
      <c r="F95" s="118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</row>
    <row r="96" spans="1:26" s="78" customFormat="1" ht="14.25" customHeight="1">
      <c r="A96" s="622"/>
      <c r="B96" s="622"/>
      <c r="C96" s="118"/>
      <c r="D96" s="118"/>
      <c r="E96" s="118"/>
      <c r="F96" s="118"/>
      <c r="G96" s="119"/>
      <c r="H96" s="119"/>
      <c r="I96" s="119"/>
      <c r="J96" s="119"/>
      <c r="K96" s="119"/>
      <c r="L96" s="9"/>
      <c r="M96" s="9"/>
      <c r="N96" s="9"/>
      <c r="O96" s="9"/>
      <c r="P96" s="234"/>
      <c r="Q96" s="234"/>
      <c r="R96" s="9"/>
      <c r="S96" s="234"/>
      <c r="T96" s="119"/>
      <c r="U96" s="119"/>
      <c r="V96" s="118"/>
      <c r="W96" s="118"/>
      <c r="X96" s="119"/>
      <c r="Y96" s="119"/>
      <c r="Z96" s="119"/>
    </row>
    <row r="97" spans="1:26" s="78" customFormat="1" ht="15" customHeight="1">
      <c r="A97" s="626"/>
      <c r="B97" s="626"/>
      <c r="C97" s="118"/>
      <c r="D97" s="118"/>
      <c r="E97" s="118"/>
      <c r="F97" s="118"/>
      <c r="G97" s="119"/>
      <c r="H97" s="119"/>
      <c r="I97" s="119"/>
      <c r="J97" s="119"/>
      <c r="K97" s="119"/>
      <c r="L97" s="9"/>
      <c r="M97" s="9"/>
      <c r="N97" s="9"/>
      <c r="O97" s="9"/>
      <c r="P97" s="234"/>
      <c r="Q97" s="234"/>
      <c r="R97" s="9"/>
      <c r="S97" s="119"/>
      <c r="T97" s="119"/>
      <c r="U97" s="119"/>
      <c r="V97" s="118"/>
      <c r="W97" s="118"/>
      <c r="X97" s="119"/>
      <c r="Y97" s="119"/>
      <c r="Z97" s="119"/>
    </row>
    <row r="98" spans="1:25" s="78" customFormat="1" ht="16.5" customHeight="1">
      <c r="A98" s="626"/>
      <c r="B98" s="626"/>
      <c r="C98" s="118"/>
      <c r="D98" s="118"/>
      <c r="E98" s="118"/>
      <c r="F98" s="118"/>
      <c r="G98" s="119"/>
      <c r="H98" s="119"/>
      <c r="I98" s="119"/>
      <c r="J98" s="119"/>
      <c r="K98" s="119"/>
      <c r="L98" s="9"/>
      <c r="M98" s="493"/>
      <c r="N98" s="493"/>
      <c r="O98" s="493"/>
      <c r="P98" s="234"/>
      <c r="Q98" s="234"/>
      <c r="R98" s="9"/>
      <c r="S98" s="119"/>
      <c r="T98" s="119"/>
      <c r="U98" s="119"/>
      <c r="V98" s="118"/>
      <c r="W98" s="118"/>
      <c r="X98" s="119"/>
      <c r="Y98" s="234"/>
    </row>
    <row r="99" s="78" customFormat="1" ht="17.25"/>
    <row r="100" s="78" customFormat="1" ht="17.25"/>
    <row r="101" s="78" customFormat="1" ht="17.25"/>
    <row r="102" s="78" customFormat="1" ht="17.25"/>
    <row r="103" s="78" customFormat="1" ht="17.25"/>
    <row r="104" s="78" customFormat="1" ht="17.25"/>
    <row r="105" s="78" customFormat="1" ht="17.25"/>
    <row r="106" s="78" customFormat="1" ht="17.25"/>
    <row r="107" s="78" customFormat="1" ht="17.25"/>
    <row r="108" s="78" customFormat="1" ht="17.25"/>
    <row r="109" s="78" customFormat="1" ht="17.25"/>
    <row r="110" s="78" customFormat="1" ht="17.25"/>
    <row r="111" s="78" customFormat="1" ht="17.25"/>
    <row r="112" s="78" customFormat="1" ht="17.25"/>
    <row r="113" s="78" customFormat="1" ht="17.25"/>
    <row r="114" s="78" customFormat="1" ht="17.25"/>
    <row r="115" s="78" customFormat="1" ht="17.25"/>
    <row r="116" s="78" customFormat="1" ht="17.25"/>
    <row r="117" s="78" customFormat="1" ht="17.25"/>
    <row r="118" s="78" customFormat="1" ht="17.25"/>
    <row r="119" s="78" customFormat="1" ht="17.25"/>
    <row r="120" s="78" customFormat="1" ht="17.25"/>
    <row r="121" s="78" customFormat="1" ht="17.25"/>
    <row r="122" s="78" customFormat="1" ht="17.25"/>
    <row r="123" s="78" customFormat="1" ht="17.25"/>
    <row r="124" s="78" customFormat="1" ht="17.25"/>
    <row r="125" s="78" customFormat="1" ht="17.25"/>
    <row r="126" s="78" customFormat="1" ht="17.25"/>
    <row r="127" s="78" customFormat="1" ht="17.25"/>
    <row r="128" s="78" customFormat="1" ht="17.25"/>
    <row r="129" s="78" customFormat="1" ht="17.25"/>
    <row r="130" s="78" customFormat="1" ht="17.25"/>
    <row r="131" s="78" customFormat="1" ht="17.25"/>
    <row r="132" s="78" customFormat="1" ht="17.25"/>
    <row r="133" s="78" customFormat="1" ht="17.25"/>
    <row r="134" s="78" customFormat="1" ht="17.25"/>
    <row r="135" s="78" customFormat="1" ht="17.25"/>
    <row r="136" s="78" customFormat="1" ht="17.25"/>
    <row r="137" s="78" customFormat="1" ht="17.25"/>
    <row r="138" s="78" customFormat="1" ht="17.25"/>
    <row r="139" s="78" customFormat="1" ht="17.25"/>
    <row r="140" s="78" customFormat="1" ht="17.25"/>
    <row r="141" s="78" customFormat="1" ht="17.25"/>
    <row r="142" s="78" customFormat="1" ht="17.25"/>
    <row r="143" s="78" customFormat="1" ht="17.25"/>
    <row r="144" s="78" customFormat="1" ht="17.25"/>
    <row r="145" s="78" customFormat="1" ht="17.25"/>
    <row r="146" s="78" customFormat="1" ht="17.25"/>
    <row r="147" s="78" customFormat="1" ht="17.25"/>
    <row r="148" s="78" customFormat="1" ht="17.25"/>
    <row r="149" s="78" customFormat="1" ht="17.25"/>
    <row r="150" s="78" customFormat="1" ht="17.25"/>
    <row r="151" s="78" customFormat="1" ht="17.25"/>
    <row r="152" s="78" customFormat="1" ht="17.25"/>
    <row r="153" s="78" customFormat="1" ht="17.25"/>
    <row r="154" s="78" customFormat="1" ht="17.25"/>
    <row r="155" s="78" customFormat="1" ht="17.25"/>
    <row r="156" s="78" customFormat="1" ht="17.25"/>
    <row r="157" s="78" customFormat="1" ht="17.25"/>
    <row r="158" s="78" customFormat="1" ht="17.25"/>
    <row r="159" s="78" customFormat="1" ht="17.25"/>
    <row r="160" s="78" customFormat="1" ht="17.25"/>
    <row r="161" s="78" customFormat="1" ht="17.25"/>
    <row r="162" s="78" customFormat="1" ht="17.25"/>
    <row r="163" s="78" customFormat="1" ht="17.25"/>
    <row r="164" s="78" customFormat="1" ht="17.25"/>
    <row r="165" s="78" customFormat="1" ht="17.25"/>
    <row r="166" s="78" customFormat="1" ht="17.25"/>
    <row r="167" s="78" customFormat="1" ht="17.25"/>
    <row r="168" s="78" customFormat="1" ht="17.25"/>
    <row r="169" s="78" customFormat="1" ht="17.25"/>
    <row r="170" s="78" customFormat="1" ht="17.25"/>
    <row r="171" s="78" customFormat="1" ht="17.25"/>
    <row r="172" s="78" customFormat="1" ht="17.25"/>
    <row r="173" s="78" customFormat="1" ht="17.25"/>
    <row r="174" s="78" customFormat="1" ht="17.25"/>
    <row r="175" s="78" customFormat="1" ht="17.25"/>
    <row r="176" s="78" customFormat="1" ht="17.25"/>
    <row r="177" s="78" customFormat="1" ht="17.25"/>
    <row r="178" s="78" customFormat="1" ht="17.25"/>
    <row r="179" s="78" customFormat="1" ht="17.25"/>
    <row r="180" s="78" customFormat="1" ht="17.25"/>
    <row r="181" s="78" customFormat="1" ht="17.25"/>
    <row r="182" s="78" customFormat="1" ht="17.25"/>
    <row r="183" s="78" customFormat="1" ht="17.25"/>
    <row r="184" s="78" customFormat="1" ht="17.25"/>
    <row r="185" s="78" customFormat="1" ht="17.25"/>
    <row r="186" s="78" customFormat="1" ht="17.25"/>
    <row r="187" s="78" customFormat="1" ht="17.25"/>
    <row r="188" s="78" customFormat="1" ht="17.25"/>
    <row r="189" s="78" customFormat="1" ht="17.25"/>
    <row r="190" s="78" customFormat="1" ht="17.25"/>
    <row r="191" s="78" customFormat="1" ht="17.25"/>
    <row r="192" s="78" customFormat="1" ht="17.25"/>
    <row r="193" s="78" customFormat="1" ht="17.25"/>
    <row r="194" s="78" customFormat="1" ht="17.25"/>
    <row r="195" s="78" customFormat="1" ht="17.25"/>
    <row r="196" s="78" customFormat="1" ht="17.25"/>
    <row r="197" s="78" customFormat="1" ht="17.25"/>
    <row r="198" s="78" customFormat="1" ht="17.25"/>
    <row r="199" s="78" customFormat="1" ht="17.25"/>
    <row r="200" s="78" customFormat="1" ht="17.25"/>
    <row r="201" s="78" customFormat="1" ht="17.25"/>
    <row r="202" s="78" customFormat="1" ht="17.25"/>
    <row r="203" s="78" customFormat="1" ht="17.25"/>
    <row r="204" s="78" customFormat="1" ht="17.25"/>
    <row r="205" s="78" customFormat="1" ht="17.25"/>
    <row r="206" s="78" customFormat="1" ht="17.25"/>
    <row r="207" s="78" customFormat="1" ht="17.25"/>
    <row r="208" s="78" customFormat="1" ht="17.25"/>
    <row r="209" s="78" customFormat="1" ht="17.25"/>
    <row r="210" s="78" customFormat="1" ht="17.25"/>
    <row r="211" s="78" customFormat="1" ht="17.25"/>
    <row r="212" s="78" customFormat="1" ht="17.25"/>
    <row r="213" s="78" customFormat="1" ht="17.25"/>
    <row r="214" s="78" customFormat="1" ht="17.25"/>
    <row r="215" s="78" customFormat="1" ht="17.25"/>
    <row r="216" s="78" customFormat="1" ht="17.25"/>
    <row r="217" s="78" customFormat="1" ht="17.25"/>
    <row r="218" s="78" customFormat="1" ht="17.25"/>
    <row r="219" s="78" customFormat="1" ht="17.25"/>
    <row r="220" s="78" customFormat="1" ht="17.25"/>
    <row r="221" s="78" customFormat="1" ht="17.25"/>
    <row r="222" s="78" customFormat="1" ht="17.25"/>
    <row r="223" s="78" customFormat="1" ht="17.25"/>
    <row r="224" s="78" customFormat="1" ht="17.25"/>
    <row r="225" s="78" customFormat="1" ht="17.25"/>
  </sheetData>
  <mergeCells count="99">
    <mergeCell ref="A10:B10"/>
    <mergeCell ref="A58:B58"/>
    <mergeCell ref="A83:B83"/>
    <mergeCell ref="A82:B82"/>
    <mergeCell ref="A60:B60"/>
    <mergeCell ref="A61:B61"/>
    <mergeCell ref="A62:B62"/>
    <mergeCell ref="A11:B11"/>
    <mergeCell ref="A12:B12"/>
    <mergeCell ref="A13:B13"/>
    <mergeCell ref="N66:Q66"/>
    <mergeCell ref="H66:I66"/>
    <mergeCell ref="C66:E66"/>
    <mergeCell ref="F66:G66"/>
    <mergeCell ref="T32:V32"/>
    <mergeCell ref="Y32:Y33"/>
    <mergeCell ref="C32:E32"/>
    <mergeCell ref="H32:I32"/>
    <mergeCell ref="N32:Q32"/>
    <mergeCell ref="F32:G32"/>
    <mergeCell ref="K32:L32"/>
    <mergeCell ref="Y66:Y67"/>
    <mergeCell ref="T66:V66"/>
    <mergeCell ref="A1:Y1"/>
    <mergeCell ref="A2:Y2"/>
    <mergeCell ref="A3:Y3"/>
    <mergeCell ref="C4:E4"/>
    <mergeCell ref="H4:I4"/>
    <mergeCell ref="N4:Q4"/>
    <mergeCell ref="T4:V4"/>
    <mergeCell ref="Y4:Y5"/>
    <mergeCell ref="A7:B7"/>
    <mergeCell ref="A8:B8"/>
    <mergeCell ref="A9:B9"/>
    <mergeCell ref="F4:G4"/>
    <mergeCell ref="A15:B15"/>
    <mergeCell ref="A16:B16"/>
    <mergeCell ref="A17:B17"/>
    <mergeCell ref="A18:B18"/>
    <mergeCell ref="A19:B19"/>
    <mergeCell ref="A20:B20"/>
    <mergeCell ref="A22:B22"/>
    <mergeCell ref="A23:B23"/>
    <mergeCell ref="A24:B24"/>
    <mergeCell ref="A25:B25"/>
    <mergeCell ref="A27:B27"/>
    <mergeCell ref="A28:B28"/>
    <mergeCell ref="A29:B29"/>
    <mergeCell ref="A30:B30"/>
    <mergeCell ref="A35:B35"/>
    <mergeCell ref="A36:B36"/>
    <mergeCell ref="A37:B37"/>
    <mergeCell ref="A38:B38"/>
    <mergeCell ref="A39:B39"/>
    <mergeCell ref="A40:B40"/>
    <mergeCell ref="A41:B41"/>
    <mergeCell ref="A42:B42"/>
    <mergeCell ref="A44:B44"/>
    <mergeCell ref="A45:B45"/>
    <mergeCell ref="A46:B46"/>
    <mergeCell ref="A47:B47"/>
    <mergeCell ref="A48:B48"/>
    <mergeCell ref="A49:B49"/>
    <mergeCell ref="A51:B51"/>
    <mergeCell ref="A52:B52"/>
    <mergeCell ref="A53:B53"/>
    <mergeCell ref="A55:B55"/>
    <mergeCell ref="A56:B56"/>
    <mergeCell ref="A54:B54"/>
    <mergeCell ref="A63:B63"/>
    <mergeCell ref="A64:B64"/>
    <mergeCell ref="A69:B69"/>
    <mergeCell ref="A70:B70"/>
    <mergeCell ref="A71:B71"/>
    <mergeCell ref="A72:B72"/>
    <mergeCell ref="A74:B74"/>
    <mergeCell ref="A75:B75"/>
    <mergeCell ref="A77:B77"/>
    <mergeCell ref="A73:B73"/>
    <mergeCell ref="A78:B78"/>
    <mergeCell ref="A79:B79"/>
    <mergeCell ref="A80:B80"/>
    <mergeCell ref="A91:B91"/>
    <mergeCell ref="A93:B93"/>
    <mergeCell ref="A81:B81"/>
    <mergeCell ref="A84:B84"/>
    <mergeCell ref="A85:B85"/>
    <mergeCell ref="A86:B86"/>
    <mergeCell ref="A92:B92"/>
    <mergeCell ref="A97:B97"/>
    <mergeCell ref="A98:B98"/>
    <mergeCell ref="A59:B59"/>
    <mergeCell ref="A57:B57"/>
    <mergeCell ref="A95:B95"/>
    <mergeCell ref="A96:B96"/>
    <mergeCell ref="A87:B87"/>
    <mergeCell ref="A88:B88"/>
    <mergeCell ref="A89:B89"/>
    <mergeCell ref="A94:B94"/>
  </mergeCells>
  <printOptions/>
  <pageMargins left="0.34" right="0.2" top="0.91" bottom="0.57" header="0.17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97"/>
  <sheetViews>
    <sheetView workbookViewId="0" topLeftCell="A103">
      <selection activeCell="S101" sqref="S101"/>
    </sheetView>
  </sheetViews>
  <sheetFormatPr defaultColWidth="9.140625" defaultRowHeight="21.75"/>
  <cols>
    <col min="2" max="2" width="4.8515625" style="0" customWidth="1"/>
    <col min="3" max="3" width="9.57421875" style="0" customWidth="1"/>
    <col min="4" max="4" width="4.8515625" style="0" customWidth="1"/>
    <col min="5" max="5" width="8.140625" style="0" customWidth="1"/>
    <col min="6" max="6" width="7.00390625" style="0" customWidth="1"/>
    <col min="7" max="7" width="6.28125" style="0" customWidth="1"/>
    <col min="8" max="8" width="7.421875" style="0" customWidth="1"/>
    <col min="9" max="9" width="9.00390625" style="0" customWidth="1"/>
    <col min="10" max="10" width="8.421875" style="0" customWidth="1"/>
    <col min="11" max="11" width="8.57421875" style="0" customWidth="1"/>
    <col min="12" max="12" width="5.7109375" style="0" customWidth="1"/>
    <col min="13" max="13" width="4.8515625" style="0" customWidth="1"/>
    <col min="14" max="14" width="9.421875" style="0" customWidth="1"/>
    <col min="15" max="15" width="7.8515625" style="0" customWidth="1"/>
    <col min="16" max="16" width="6.140625" style="0" customWidth="1"/>
    <col min="17" max="17" width="7.00390625" style="0" customWidth="1"/>
    <col min="18" max="18" width="4.00390625" style="0" customWidth="1"/>
    <col min="19" max="19" width="7.00390625" style="0" customWidth="1"/>
    <col min="20" max="20" width="6.28125" style="0" customWidth="1"/>
    <col min="21" max="21" width="6.00390625" style="0" customWidth="1"/>
    <col min="22" max="22" width="4.28125" style="0" customWidth="1"/>
    <col min="23" max="23" width="9.7109375" style="0" customWidth="1"/>
    <col min="24" max="24" width="10.7109375" style="0" customWidth="1"/>
  </cols>
  <sheetData>
    <row r="1" spans="1:24" ht="23.25">
      <c r="A1" s="584" t="s">
        <v>0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  <c r="R1" s="584"/>
      <c r="S1" s="584"/>
      <c r="T1" s="584"/>
      <c r="U1" s="584"/>
      <c r="V1" s="584"/>
      <c r="W1" s="584"/>
      <c r="X1" s="584"/>
    </row>
    <row r="2" spans="1:24" ht="23.25">
      <c r="A2" s="584" t="s">
        <v>27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</row>
    <row r="3" spans="1:24" ht="23.25">
      <c r="A3" s="585" t="s">
        <v>60</v>
      </c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</row>
    <row r="4" spans="1:24" s="78" customFormat="1" ht="21.75" customHeight="1">
      <c r="A4" s="72" t="s">
        <v>41</v>
      </c>
      <c r="B4" s="73"/>
      <c r="C4" s="576" t="s">
        <v>7</v>
      </c>
      <c r="D4" s="588"/>
      <c r="E4" s="580"/>
      <c r="F4" s="576" t="s">
        <v>9</v>
      </c>
      <c r="G4" s="577"/>
      <c r="H4" s="576" t="s">
        <v>12</v>
      </c>
      <c r="I4" s="577"/>
      <c r="J4" s="76"/>
      <c r="K4" s="576" t="s">
        <v>36</v>
      </c>
      <c r="L4" s="577"/>
      <c r="M4" s="76"/>
      <c r="N4" s="576" t="s">
        <v>17</v>
      </c>
      <c r="O4" s="588"/>
      <c r="P4" s="588"/>
      <c r="Q4" s="577"/>
      <c r="R4" s="76" t="s">
        <v>32</v>
      </c>
      <c r="S4" s="75" t="s">
        <v>20</v>
      </c>
      <c r="T4" s="576" t="s">
        <v>22</v>
      </c>
      <c r="U4" s="580"/>
      <c r="V4" s="219"/>
      <c r="W4" s="74" t="s">
        <v>25</v>
      </c>
      <c r="X4" s="586" t="s">
        <v>2</v>
      </c>
    </row>
    <row r="5" spans="1:24" s="78" customFormat="1" ht="17.25">
      <c r="A5" s="79" t="s">
        <v>3</v>
      </c>
      <c r="B5" s="80"/>
      <c r="C5" s="75" t="s">
        <v>8</v>
      </c>
      <c r="D5" s="136" t="s">
        <v>51</v>
      </c>
      <c r="E5" s="75" t="s">
        <v>11</v>
      </c>
      <c r="F5" s="75" t="s">
        <v>10</v>
      </c>
      <c r="G5" s="75" t="s">
        <v>34</v>
      </c>
      <c r="H5" s="75" t="s">
        <v>13</v>
      </c>
      <c r="I5" s="75" t="s">
        <v>14</v>
      </c>
      <c r="J5" s="136" t="s">
        <v>48</v>
      </c>
      <c r="K5" s="75" t="s">
        <v>37</v>
      </c>
      <c r="L5" s="75" t="s">
        <v>40</v>
      </c>
      <c r="M5" s="75"/>
      <c r="N5" s="75" t="s">
        <v>15</v>
      </c>
      <c r="O5" s="75" t="s">
        <v>16</v>
      </c>
      <c r="P5" s="75" t="s">
        <v>18</v>
      </c>
      <c r="Q5" s="75" t="s">
        <v>19</v>
      </c>
      <c r="R5" s="77" t="s">
        <v>33</v>
      </c>
      <c r="S5" s="77" t="s">
        <v>21</v>
      </c>
      <c r="T5" s="77" t="s">
        <v>23</v>
      </c>
      <c r="U5" s="77" t="s">
        <v>35</v>
      </c>
      <c r="V5" s="77"/>
      <c r="W5" s="77" t="s">
        <v>26</v>
      </c>
      <c r="X5" s="587"/>
    </row>
    <row r="6" spans="1:24" s="78" customFormat="1" ht="17.25">
      <c r="A6" s="81" t="s">
        <v>6</v>
      </c>
      <c r="B6" s="82"/>
      <c r="C6" s="83"/>
      <c r="D6" s="83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5"/>
    </row>
    <row r="7" spans="1:24" s="78" customFormat="1" ht="17.25">
      <c r="A7" s="576" t="s">
        <v>28</v>
      </c>
      <c r="B7" s="580"/>
      <c r="C7" s="86"/>
      <c r="D7" s="86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8"/>
      <c r="R7" s="87"/>
      <c r="S7" s="87"/>
      <c r="T7" s="87"/>
      <c r="U7" s="87"/>
      <c r="V7" s="87"/>
      <c r="W7" s="87"/>
      <c r="X7" s="90"/>
    </row>
    <row r="8" spans="1:24" s="78" customFormat="1" ht="17.25">
      <c r="A8" s="576" t="s">
        <v>29</v>
      </c>
      <c r="B8" s="580"/>
      <c r="C8" s="86"/>
      <c r="D8" s="86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140">
        <v>24017</v>
      </c>
      <c r="X8" s="90"/>
    </row>
    <row r="9" spans="1:24" s="78" customFormat="1" ht="17.25">
      <c r="A9" s="576" t="s">
        <v>30</v>
      </c>
      <c r="B9" s="580"/>
      <c r="C9" s="86"/>
      <c r="D9" s="86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90"/>
      <c r="X9" s="90"/>
    </row>
    <row r="10" spans="1:24" s="78" customFormat="1" ht="17.25">
      <c r="A10" s="591" t="s">
        <v>31</v>
      </c>
      <c r="B10" s="627"/>
      <c r="C10" s="86"/>
      <c r="D10" s="86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90"/>
      <c r="X10" s="90"/>
    </row>
    <row r="11" spans="1:24" s="78" customFormat="1" ht="18" thickBot="1">
      <c r="A11" s="591" t="s">
        <v>55</v>
      </c>
      <c r="B11" s="592"/>
      <c r="C11" s="88"/>
      <c r="D11" s="88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90">
        <f>3000+2000</f>
        <v>5000</v>
      </c>
      <c r="X11" s="121"/>
    </row>
    <row r="12" spans="1:24" s="78" customFormat="1" ht="18" thickBot="1">
      <c r="A12" s="620" t="s">
        <v>4</v>
      </c>
      <c r="B12" s="621"/>
      <c r="C12" s="92"/>
      <c r="D12" s="92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2"/>
      <c r="R12" s="94"/>
      <c r="S12" s="94"/>
      <c r="T12" s="94"/>
      <c r="U12" s="94"/>
      <c r="V12" s="94"/>
      <c r="W12" s="174">
        <f>SUM(W8:W11)</f>
        <v>29017</v>
      </c>
      <c r="X12" s="175">
        <f>SUM(W12)</f>
        <v>29017</v>
      </c>
    </row>
    <row r="13" spans="1:24" s="78" customFormat="1" ht="18" thickBot="1">
      <c r="A13" s="620" t="s">
        <v>5</v>
      </c>
      <c r="B13" s="621"/>
      <c r="C13" s="97"/>
      <c r="D13" s="97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2"/>
      <c r="R13" s="98"/>
      <c r="S13" s="98"/>
      <c r="T13" s="98"/>
      <c r="U13" s="98"/>
      <c r="V13" s="98"/>
      <c r="W13" s="95">
        <v>1003016</v>
      </c>
      <c r="X13" s="96">
        <v>1003016</v>
      </c>
    </row>
    <row r="14" spans="1:24" s="78" customFormat="1" ht="17.25">
      <c r="A14" s="99">
        <v>100</v>
      </c>
      <c r="B14" s="80"/>
      <c r="C14" s="100"/>
      <c r="D14" s="100"/>
      <c r="E14" s="101"/>
      <c r="F14" s="101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3"/>
    </row>
    <row r="15" spans="1:24" s="78" customFormat="1" ht="17.25">
      <c r="A15" s="581">
        <v>101</v>
      </c>
      <c r="B15" s="580"/>
      <c r="C15" s="100">
        <f>37300+13800+50600</f>
        <v>101700</v>
      </c>
      <c r="D15" s="100"/>
      <c r="E15" s="101"/>
      <c r="F15" s="101"/>
      <c r="G15" s="103"/>
      <c r="H15" s="101"/>
      <c r="I15" s="102"/>
      <c r="J15" s="102"/>
      <c r="K15" s="102"/>
      <c r="L15" s="102"/>
      <c r="M15" s="102"/>
      <c r="N15" s="101"/>
      <c r="O15" s="102"/>
      <c r="P15" s="102"/>
      <c r="Q15" s="102"/>
      <c r="R15" s="102"/>
      <c r="S15" s="102"/>
      <c r="T15" s="102"/>
      <c r="U15" s="102"/>
      <c r="V15" s="102"/>
      <c r="W15" s="102"/>
      <c r="X15" s="103"/>
    </row>
    <row r="16" spans="1:24" s="78" customFormat="1" ht="17.25">
      <c r="A16" s="581">
        <v>102</v>
      </c>
      <c r="B16" s="580"/>
      <c r="C16" s="100">
        <v>145200</v>
      </c>
      <c r="D16" s="100"/>
      <c r="E16" s="101">
        <v>57360</v>
      </c>
      <c r="F16" s="101"/>
      <c r="G16" s="103"/>
      <c r="H16" s="101">
        <v>11700</v>
      </c>
      <c r="I16" s="102"/>
      <c r="J16" s="135">
        <v>8890</v>
      </c>
      <c r="K16" s="102"/>
      <c r="L16" s="102"/>
      <c r="M16" s="102"/>
      <c r="N16" s="101">
        <v>44110</v>
      </c>
      <c r="O16" s="102"/>
      <c r="P16" s="102"/>
      <c r="Q16" s="135"/>
      <c r="R16" s="102"/>
      <c r="S16" s="102"/>
      <c r="T16" s="102"/>
      <c r="U16" s="102"/>
      <c r="V16" s="102"/>
      <c r="W16" s="102"/>
      <c r="X16" s="103"/>
    </row>
    <row r="17" spans="1:24" s="78" customFormat="1" ht="17.25">
      <c r="A17" s="581">
        <v>103</v>
      </c>
      <c r="B17" s="580"/>
      <c r="C17" s="104">
        <v>2620</v>
      </c>
      <c r="D17" s="104"/>
      <c r="E17" s="104">
        <v>4500</v>
      </c>
      <c r="F17" s="104"/>
      <c r="G17" s="85"/>
      <c r="H17" s="104">
        <v>400</v>
      </c>
      <c r="I17" s="84"/>
      <c r="J17" s="142">
        <v>1500</v>
      </c>
      <c r="K17" s="84"/>
      <c r="L17" s="84"/>
      <c r="M17" s="84"/>
      <c r="N17" s="104">
        <v>1500</v>
      </c>
      <c r="O17" s="104"/>
      <c r="P17" s="84"/>
      <c r="Q17" s="141"/>
      <c r="R17" s="84"/>
      <c r="S17" s="84"/>
      <c r="T17" s="84"/>
      <c r="U17" s="84"/>
      <c r="V17" s="84"/>
      <c r="W17" s="84"/>
      <c r="X17" s="85"/>
    </row>
    <row r="18" spans="1:24" s="78" customFormat="1" ht="18" thickBot="1">
      <c r="A18" s="581">
        <v>105</v>
      </c>
      <c r="B18" s="580"/>
      <c r="C18" s="105">
        <v>3500</v>
      </c>
      <c r="D18" s="105"/>
      <c r="E18" s="106"/>
      <c r="F18" s="106"/>
      <c r="G18" s="107"/>
      <c r="H18" s="106"/>
      <c r="I18" s="108"/>
      <c r="J18" s="108"/>
      <c r="K18" s="108"/>
      <c r="L18" s="108"/>
      <c r="M18" s="108"/>
      <c r="N18" s="106"/>
      <c r="O18" s="108"/>
      <c r="P18" s="108"/>
      <c r="Q18" s="108"/>
      <c r="R18" s="108"/>
      <c r="S18" s="108"/>
      <c r="T18" s="108"/>
      <c r="U18" s="108"/>
      <c r="V18" s="108"/>
      <c r="W18" s="108"/>
      <c r="X18" s="107"/>
    </row>
    <row r="19" spans="1:24" s="78" customFormat="1" ht="18" thickBot="1">
      <c r="A19" s="620" t="s">
        <v>4</v>
      </c>
      <c r="B19" s="621"/>
      <c r="C19" s="92">
        <f>SUM(C15:C18)</f>
        <v>253020</v>
      </c>
      <c r="D19" s="92"/>
      <c r="E19" s="92">
        <f>SUM(E15:E18)</f>
        <v>61860</v>
      </c>
      <c r="F19" s="92"/>
      <c r="G19" s="109"/>
      <c r="H19" s="92">
        <f>SUM(H15:H18)</f>
        <v>12100</v>
      </c>
      <c r="I19" s="93"/>
      <c r="J19" s="176">
        <f>SUM(J15:J18)</f>
        <v>10390</v>
      </c>
      <c r="K19" s="93"/>
      <c r="L19" s="93"/>
      <c r="M19" s="93"/>
      <c r="N19" s="92">
        <f>SUM(N15:N18)</f>
        <v>45610</v>
      </c>
      <c r="O19" s="92"/>
      <c r="P19" s="93"/>
      <c r="Q19" s="176"/>
      <c r="R19" s="98"/>
      <c r="S19" s="98"/>
      <c r="T19" s="98"/>
      <c r="U19" s="98"/>
      <c r="V19" s="98"/>
      <c r="W19" s="98"/>
      <c r="X19" s="109">
        <f>SUM(C19:W19)</f>
        <v>382980</v>
      </c>
    </row>
    <row r="20" spans="1:24" s="78" customFormat="1" ht="18" thickBot="1">
      <c r="A20" s="620" t="s">
        <v>5</v>
      </c>
      <c r="B20" s="621"/>
      <c r="C20" s="130">
        <v>3351052.78</v>
      </c>
      <c r="D20" s="97"/>
      <c r="E20" s="96">
        <v>656636.5</v>
      </c>
      <c r="F20" s="92"/>
      <c r="G20" s="93"/>
      <c r="H20" s="92">
        <v>129900</v>
      </c>
      <c r="I20" s="93"/>
      <c r="J20" s="96">
        <v>205155</v>
      </c>
      <c r="K20" s="93"/>
      <c r="L20" s="93"/>
      <c r="M20" s="93"/>
      <c r="N20" s="92">
        <v>483470</v>
      </c>
      <c r="O20" s="92"/>
      <c r="P20" s="93"/>
      <c r="Q20" s="176"/>
      <c r="R20" s="98"/>
      <c r="S20" s="98"/>
      <c r="T20" s="98"/>
      <c r="U20" s="98"/>
      <c r="V20" s="98"/>
      <c r="W20" s="98"/>
      <c r="X20" s="96">
        <f>SUM(C20:W20)</f>
        <v>4826214.279999999</v>
      </c>
    </row>
    <row r="21" spans="1:24" s="78" customFormat="1" ht="17.25">
      <c r="A21" s="111">
        <v>120</v>
      </c>
      <c r="B21" s="112"/>
      <c r="C21" s="113"/>
      <c r="D21" s="113"/>
      <c r="E21" s="114"/>
      <c r="F21" s="114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6"/>
    </row>
    <row r="22" spans="1:24" s="78" customFormat="1" ht="17.25">
      <c r="A22" s="581">
        <v>121</v>
      </c>
      <c r="B22" s="580"/>
      <c r="C22" s="104">
        <v>11510</v>
      </c>
      <c r="D22" s="104"/>
      <c r="E22" s="104"/>
      <c r="F22" s="104">
        <v>12200</v>
      </c>
      <c r="G22" s="104"/>
      <c r="H22" s="104"/>
      <c r="I22" s="104"/>
      <c r="J22" s="104">
        <v>20620</v>
      </c>
      <c r="K22" s="104"/>
      <c r="L22" s="104"/>
      <c r="M22" s="104"/>
      <c r="N22" s="104"/>
      <c r="O22" s="104"/>
      <c r="P22" s="104"/>
      <c r="Q22" s="104"/>
      <c r="R22" s="84"/>
      <c r="S22" s="84"/>
      <c r="T22" s="84"/>
      <c r="U22" s="84"/>
      <c r="V22" s="84"/>
      <c r="W22" s="84"/>
      <c r="X22" s="85"/>
    </row>
    <row r="23" spans="1:24" s="78" customFormat="1" ht="18" thickBot="1">
      <c r="A23" s="581">
        <v>122</v>
      </c>
      <c r="B23" s="580"/>
      <c r="C23" s="105">
        <v>190</v>
      </c>
      <c r="D23" s="105"/>
      <c r="E23" s="106"/>
      <c r="F23" s="106"/>
      <c r="G23" s="106"/>
      <c r="H23" s="106"/>
      <c r="I23" s="106"/>
      <c r="J23" s="106">
        <v>1500</v>
      </c>
      <c r="K23" s="106"/>
      <c r="L23" s="106"/>
      <c r="M23" s="106"/>
      <c r="N23" s="106"/>
      <c r="O23" s="106"/>
      <c r="P23" s="106"/>
      <c r="Q23" s="106"/>
      <c r="R23" s="108"/>
      <c r="S23" s="108"/>
      <c r="T23" s="108"/>
      <c r="U23" s="108"/>
      <c r="V23" s="108"/>
      <c r="W23" s="108"/>
      <c r="X23" s="107"/>
    </row>
    <row r="24" spans="1:24" s="78" customFormat="1" ht="18" thickBot="1">
      <c r="A24" s="620" t="s">
        <v>4</v>
      </c>
      <c r="B24" s="621"/>
      <c r="C24" s="92">
        <f>SUM(C22:C23)</f>
        <v>11700</v>
      </c>
      <c r="D24" s="92"/>
      <c r="E24" s="92"/>
      <c r="F24" s="92">
        <f>SUM(F22:F23)</f>
        <v>12200</v>
      </c>
      <c r="G24" s="92"/>
      <c r="H24" s="92"/>
      <c r="I24" s="92"/>
      <c r="J24" s="92">
        <f>SUM(J22:J23)</f>
        <v>22120</v>
      </c>
      <c r="K24" s="92"/>
      <c r="L24" s="92"/>
      <c r="M24" s="92"/>
      <c r="N24" s="92"/>
      <c r="O24" s="92"/>
      <c r="P24" s="92"/>
      <c r="Q24" s="92"/>
      <c r="R24" s="98"/>
      <c r="S24" s="98"/>
      <c r="T24" s="98"/>
      <c r="U24" s="98"/>
      <c r="V24" s="98"/>
      <c r="W24" s="98"/>
      <c r="X24" s="109">
        <f>SUM(C24:W24)</f>
        <v>46020</v>
      </c>
    </row>
    <row r="25" spans="1:24" s="78" customFormat="1" ht="18" thickBot="1">
      <c r="A25" s="620" t="s">
        <v>5</v>
      </c>
      <c r="B25" s="621"/>
      <c r="C25" s="97">
        <v>128700</v>
      </c>
      <c r="D25" s="97"/>
      <c r="E25" s="92"/>
      <c r="F25" s="92">
        <v>132760</v>
      </c>
      <c r="G25" s="92"/>
      <c r="H25" s="92"/>
      <c r="I25" s="92"/>
      <c r="J25" s="92">
        <v>242060</v>
      </c>
      <c r="K25" s="92"/>
      <c r="L25" s="92"/>
      <c r="M25" s="92"/>
      <c r="N25" s="92"/>
      <c r="O25" s="92"/>
      <c r="P25" s="92"/>
      <c r="Q25" s="92"/>
      <c r="R25" s="98"/>
      <c r="S25" s="98"/>
      <c r="T25" s="98"/>
      <c r="U25" s="98"/>
      <c r="V25" s="98"/>
      <c r="W25" s="98"/>
      <c r="X25" s="109">
        <f>SUM(C25:W25)</f>
        <v>503520</v>
      </c>
    </row>
    <row r="26" spans="1:24" s="78" customFormat="1" ht="17.25">
      <c r="A26" s="81">
        <v>130</v>
      </c>
      <c r="B26" s="82"/>
      <c r="C26" s="83"/>
      <c r="D26" s="83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5"/>
    </row>
    <row r="27" spans="1:24" s="78" customFormat="1" ht="17.25">
      <c r="A27" s="576">
        <v>131</v>
      </c>
      <c r="B27" s="580"/>
      <c r="C27" s="86">
        <v>15240</v>
      </c>
      <c r="D27" s="86"/>
      <c r="E27" s="88">
        <v>20320</v>
      </c>
      <c r="F27" s="88">
        <v>20320</v>
      </c>
      <c r="G27" s="88"/>
      <c r="H27" s="88">
        <v>15240</v>
      </c>
      <c r="I27" s="88"/>
      <c r="J27" s="88">
        <v>76200</v>
      </c>
      <c r="K27" s="88"/>
      <c r="L27" s="88"/>
      <c r="M27" s="88"/>
      <c r="N27" s="88">
        <v>25400</v>
      </c>
      <c r="O27" s="88">
        <v>5080</v>
      </c>
      <c r="P27" s="88">
        <v>5080</v>
      </c>
      <c r="Q27" s="88"/>
      <c r="R27" s="88"/>
      <c r="S27" s="88"/>
      <c r="T27" s="88"/>
      <c r="U27" s="88"/>
      <c r="V27" s="88"/>
      <c r="W27" s="88"/>
      <c r="X27" s="88"/>
    </row>
    <row r="28" spans="1:24" s="78" customFormat="1" ht="18" thickBot="1">
      <c r="A28" s="576">
        <v>132</v>
      </c>
      <c r="B28" s="580"/>
      <c r="C28" s="86">
        <v>4500</v>
      </c>
      <c r="D28" s="86"/>
      <c r="E28" s="88">
        <v>6000</v>
      </c>
      <c r="F28" s="88">
        <v>6000</v>
      </c>
      <c r="G28" s="88"/>
      <c r="H28" s="88">
        <v>4500</v>
      </c>
      <c r="I28" s="88"/>
      <c r="J28" s="88">
        <v>22500</v>
      </c>
      <c r="K28" s="88"/>
      <c r="L28" s="88"/>
      <c r="M28" s="88"/>
      <c r="N28" s="88">
        <v>7500</v>
      </c>
      <c r="O28" s="88">
        <v>1500</v>
      </c>
      <c r="P28" s="88">
        <v>1500</v>
      </c>
      <c r="Q28" s="88"/>
      <c r="R28" s="88"/>
      <c r="S28" s="88"/>
      <c r="T28" s="88"/>
      <c r="U28" s="88"/>
      <c r="V28" s="88"/>
      <c r="W28" s="88"/>
      <c r="X28" s="88"/>
    </row>
    <row r="29" spans="1:24" s="78" customFormat="1" ht="18" thickBot="1">
      <c r="A29" s="620" t="s">
        <v>4</v>
      </c>
      <c r="B29" s="621"/>
      <c r="C29" s="92">
        <f>SUM(C27:C28)</f>
        <v>19740</v>
      </c>
      <c r="D29" s="92"/>
      <c r="E29" s="92">
        <f>SUM(E27:E28)</f>
        <v>26320</v>
      </c>
      <c r="F29" s="92">
        <f>SUM(F27:F28)</f>
        <v>26320</v>
      </c>
      <c r="G29" s="92"/>
      <c r="H29" s="92">
        <f>SUM(H27:H28)</f>
        <v>19740</v>
      </c>
      <c r="I29" s="92"/>
      <c r="J29" s="92">
        <f>SUM(J27:J28)</f>
        <v>98700</v>
      </c>
      <c r="K29" s="92"/>
      <c r="L29" s="92"/>
      <c r="M29" s="92"/>
      <c r="N29" s="92">
        <f>SUM(N27:N28)</f>
        <v>32900</v>
      </c>
      <c r="O29" s="92">
        <f>SUM(O27:O28)</f>
        <v>6580</v>
      </c>
      <c r="P29" s="92">
        <f>SUM(P27:P28)</f>
        <v>6580</v>
      </c>
      <c r="Q29" s="92"/>
      <c r="R29" s="94"/>
      <c r="S29" s="94"/>
      <c r="T29" s="94"/>
      <c r="U29" s="94"/>
      <c r="V29" s="94"/>
      <c r="W29" s="94"/>
      <c r="X29" s="92">
        <f>SUM(C29:W29)</f>
        <v>236880</v>
      </c>
    </row>
    <row r="30" spans="1:24" s="78" customFormat="1" ht="18" thickBot="1">
      <c r="A30" s="620" t="s">
        <v>5</v>
      </c>
      <c r="B30" s="621"/>
      <c r="C30" s="215">
        <v>269780</v>
      </c>
      <c r="D30" s="97"/>
      <c r="E30" s="92">
        <v>289520</v>
      </c>
      <c r="F30" s="175">
        <v>340249</v>
      </c>
      <c r="G30" s="92"/>
      <c r="H30" s="92">
        <v>217140</v>
      </c>
      <c r="I30" s="92"/>
      <c r="J30" s="175">
        <v>1146280</v>
      </c>
      <c r="K30" s="92"/>
      <c r="L30" s="92"/>
      <c r="M30" s="92"/>
      <c r="N30" s="92">
        <v>361900</v>
      </c>
      <c r="O30" s="92">
        <v>72380</v>
      </c>
      <c r="P30" s="92">
        <v>72380</v>
      </c>
      <c r="Q30" s="92"/>
      <c r="R30" s="94"/>
      <c r="S30" s="94"/>
      <c r="T30" s="94"/>
      <c r="U30" s="94"/>
      <c r="V30" s="94"/>
      <c r="W30" s="94"/>
      <c r="X30" s="175">
        <f>SUM(C30:W30)</f>
        <v>2769629</v>
      </c>
    </row>
    <row r="31" spans="1:24" s="119" customFormat="1" ht="17.25">
      <c r="A31" s="117"/>
      <c r="B31" s="117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</row>
    <row r="32" spans="20:22" s="78" customFormat="1" ht="17.25">
      <c r="T32" s="285"/>
      <c r="U32" s="285"/>
      <c r="V32" s="285"/>
    </row>
    <row r="33" spans="1:24" s="78" customFormat="1" ht="17.25">
      <c r="A33" s="72" t="s">
        <v>54</v>
      </c>
      <c r="B33" s="73"/>
      <c r="C33" s="576" t="s">
        <v>7</v>
      </c>
      <c r="D33" s="588"/>
      <c r="E33" s="580"/>
      <c r="F33" s="576" t="s">
        <v>9</v>
      </c>
      <c r="G33" s="577"/>
      <c r="H33" s="576" t="s">
        <v>12</v>
      </c>
      <c r="I33" s="577"/>
      <c r="J33" s="74"/>
      <c r="K33" s="236" t="s">
        <v>36</v>
      </c>
      <c r="L33" s="236"/>
      <c r="M33" s="132"/>
      <c r="N33" s="576" t="s">
        <v>17</v>
      </c>
      <c r="O33" s="588"/>
      <c r="P33" s="588"/>
      <c r="Q33" s="577"/>
      <c r="R33" s="76" t="s">
        <v>32</v>
      </c>
      <c r="S33" s="75" t="s">
        <v>20</v>
      </c>
      <c r="T33" s="628" t="s">
        <v>22</v>
      </c>
      <c r="U33" s="633"/>
      <c r="V33" s="629"/>
      <c r="W33" s="75" t="s">
        <v>25</v>
      </c>
      <c r="X33" s="137" t="s">
        <v>2</v>
      </c>
    </row>
    <row r="34" spans="1:24" s="78" customFormat="1" ht="17.25">
      <c r="A34" s="79" t="s">
        <v>3</v>
      </c>
      <c r="B34" s="80"/>
      <c r="C34" s="75" t="s">
        <v>8</v>
      </c>
      <c r="D34" s="136" t="s">
        <v>51</v>
      </c>
      <c r="E34" s="75" t="s">
        <v>11</v>
      </c>
      <c r="F34" s="75" t="s">
        <v>10</v>
      </c>
      <c r="G34" s="75" t="s">
        <v>34</v>
      </c>
      <c r="H34" s="75" t="s">
        <v>13</v>
      </c>
      <c r="I34" s="75" t="s">
        <v>14</v>
      </c>
      <c r="J34" s="144" t="s">
        <v>48</v>
      </c>
      <c r="K34" s="77" t="s">
        <v>37</v>
      </c>
      <c r="L34" s="77" t="s">
        <v>40</v>
      </c>
      <c r="M34" s="77"/>
      <c r="N34" s="75" t="s">
        <v>15</v>
      </c>
      <c r="O34" s="75" t="s">
        <v>16</v>
      </c>
      <c r="P34" s="75" t="s">
        <v>18</v>
      </c>
      <c r="Q34" s="75" t="s">
        <v>19</v>
      </c>
      <c r="R34" s="77" t="s">
        <v>33</v>
      </c>
      <c r="S34" s="77" t="s">
        <v>21</v>
      </c>
      <c r="T34" s="77" t="s">
        <v>23</v>
      </c>
      <c r="U34" s="77" t="s">
        <v>35</v>
      </c>
      <c r="V34" s="144" t="s">
        <v>43</v>
      </c>
      <c r="W34" s="77" t="s">
        <v>26</v>
      </c>
      <c r="X34" s="138"/>
    </row>
    <row r="35" spans="1:24" s="78" customFormat="1" ht="17.25">
      <c r="A35" s="99">
        <v>200</v>
      </c>
      <c r="B35" s="80"/>
      <c r="C35" s="100"/>
      <c r="D35" s="100"/>
      <c r="E35" s="101"/>
      <c r="F35" s="101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3"/>
    </row>
    <row r="36" spans="1:24" s="78" customFormat="1" ht="17.25">
      <c r="A36" s="276">
        <v>201</v>
      </c>
      <c r="B36" s="131"/>
      <c r="C36" s="100"/>
      <c r="D36" s="100"/>
      <c r="E36" s="101"/>
      <c r="F36" s="101"/>
      <c r="G36" s="102"/>
      <c r="H36" s="101"/>
      <c r="I36" s="102"/>
      <c r="J36" s="102"/>
      <c r="K36" s="102"/>
      <c r="L36" s="102"/>
      <c r="M36" s="102"/>
      <c r="N36" s="102"/>
      <c r="O36" s="102"/>
      <c r="P36" s="102"/>
      <c r="Q36" s="101"/>
      <c r="R36" s="102"/>
      <c r="S36" s="102"/>
      <c r="T36" s="102"/>
      <c r="U36" s="103"/>
      <c r="V36" s="103"/>
      <c r="W36" s="102"/>
      <c r="X36" s="103"/>
    </row>
    <row r="37" spans="1:24" s="78" customFormat="1" ht="17.25">
      <c r="A37" s="276">
        <v>202</v>
      </c>
      <c r="B37" s="131"/>
      <c r="C37" s="100"/>
      <c r="D37" s="100"/>
      <c r="E37" s="101"/>
      <c r="F37" s="101"/>
      <c r="G37" s="102"/>
      <c r="H37" s="101"/>
      <c r="I37" s="102"/>
      <c r="J37" s="102"/>
      <c r="K37" s="102"/>
      <c r="L37" s="102"/>
      <c r="M37" s="102"/>
      <c r="N37" s="102"/>
      <c r="O37" s="102"/>
      <c r="P37" s="102"/>
      <c r="Q37" s="101"/>
      <c r="R37" s="102"/>
      <c r="S37" s="102"/>
      <c r="T37" s="102"/>
      <c r="U37" s="103"/>
      <c r="V37" s="103"/>
      <c r="W37" s="102"/>
      <c r="X37" s="103"/>
    </row>
    <row r="38" spans="1:24" s="78" customFormat="1" ht="17.25">
      <c r="A38" s="276">
        <v>203</v>
      </c>
      <c r="B38" s="131"/>
      <c r="C38" s="100">
        <v>22543</v>
      </c>
      <c r="D38" s="100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2"/>
      <c r="P38" s="102"/>
      <c r="Q38" s="101"/>
      <c r="R38" s="102"/>
      <c r="S38" s="102"/>
      <c r="T38" s="102"/>
      <c r="U38" s="103"/>
      <c r="V38" s="103"/>
      <c r="W38" s="102"/>
      <c r="X38" s="103"/>
    </row>
    <row r="39" spans="1:24" s="78" customFormat="1" ht="17.25">
      <c r="A39" s="276">
        <v>205</v>
      </c>
      <c r="B39" s="131"/>
      <c r="C39" s="104"/>
      <c r="D39" s="104"/>
      <c r="E39" s="104"/>
      <c r="F39" s="104"/>
      <c r="G39" s="104"/>
      <c r="H39" s="104">
        <v>1440</v>
      </c>
      <c r="I39" s="104"/>
      <c r="J39" s="104"/>
      <c r="K39" s="104"/>
      <c r="L39" s="104"/>
      <c r="M39" s="104"/>
      <c r="N39" s="104"/>
      <c r="O39" s="84"/>
      <c r="P39" s="84"/>
      <c r="Q39" s="104"/>
      <c r="R39" s="84"/>
      <c r="S39" s="84"/>
      <c r="T39" s="84"/>
      <c r="U39" s="84"/>
      <c r="V39" s="84"/>
      <c r="W39" s="84"/>
      <c r="X39" s="85"/>
    </row>
    <row r="40" spans="1:24" s="78" customFormat="1" ht="17.25">
      <c r="A40" s="276">
        <v>206</v>
      </c>
      <c r="B40" s="131"/>
      <c r="C40" s="104">
        <v>9000</v>
      </c>
      <c r="D40" s="104"/>
      <c r="E40" s="104">
        <v>2400</v>
      </c>
      <c r="F40" s="104"/>
      <c r="G40" s="104"/>
      <c r="H40" s="104"/>
      <c r="I40" s="104"/>
      <c r="J40" s="104"/>
      <c r="K40" s="104"/>
      <c r="L40" s="104"/>
      <c r="M40" s="104"/>
      <c r="N40" s="104">
        <v>4500</v>
      </c>
      <c r="O40" s="84"/>
      <c r="P40" s="84"/>
      <c r="Q40" s="104"/>
      <c r="R40" s="84"/>
      <c r="S40" s="84"/>
      <c r="T40" s="84"/>
      <c r="U40" s="85"/>
      <c r="V40" s="85"/>
      <c r="W40" s="84"/>
      <c r="X40" s="85"/>
    </row>
    <row r="41" spans="1:24" s="78" customFormat="1" ht="17.25">
      <c r="A41" s="276">
        <v>207</v>
      </c>
      <c r="B41" s="131"/>
      <c r="C41" s="104"/>
      <c r="D41" s="104"/>
      <c r="E41" s="104">
        <v>1400</v>
      </c>
      <c r="F41" s="104"/>
      <c r="G41" s="104"/>
      <c r="H41" s="104"/>
      <c r="I41" s="104"/>
      <c r="J41" s="104"/>
      <c r="K41" s="104"/>
      <c r="L41" s="104"/>
      <c r="M41" s="104"/>
      <c r="N41" s="104"/>
      <c r="O41" s="84"/>
      <c r="P41" s="84"/>
      <c r="Q41" s="104"/>
      <c r="R41" s="84"/>
      <c r="S41" s="84"/>
      <c r="T41" s="84"/>
      <c r="U41" s="85"/>
      <c r="V41" s="85"/>
      <c r="W41" s="84"/>
      <c r="X41" s="85"/>
    </row>
    <row r="42" spans="1:24" s="78" customFormat="1" ht="18" thickBot="1">
      <c r="A42" s="276">
        <v>208</v>
      </c>
      <c r="B42" s="131"/>
      <c r="C42" s="120"/>
      <c r="D42" s="120"/>
      <c r="E42" s="120">
        <v>2657</v>
      </c>
      <c r="F42" s="120"/>
      <c r="G42" s="120"/>
      <c r="H42" s="120"/>
      <c r="I42" s="120"/>
      <c r="J42" s="120">
        <v>2745</v>
      </c>
      <c r="K42" s="120"/>
      <c r="L42" s="120"/>
      <c r="M42" s="120"/>
      <c r="N42" s="120"/>
      <c r="O42" s="91"/>
      <c r="P42" s="91"/>
      <c r="Q42" s="120"/>
      <c r="R42" s="91"/>
      <c r="S42" s="91"/>
      <c r="T42" s="91"/>
      <c r="U42" s="121"/>
      <c r="V42" s="121"/>
      <c r="W42" s="91"/>
      <c r="X42" s="121"/>
    </row>
    <row r="43" spans="1:24" s="78" customFormat="1" ht="18" thickBot="1">
      <c r="A43" s="248" t="s">
        <v>4</v>
      </c>
      <c r="B43" s="247"/>
      <c r="C43" s="122">
        <f>SUM(C38:C42)</f>
        <v>31543</v>
      </c>
      <c r="D43" s="122"/>
      <c r="E43" s="122">
        <f>SUM(E38:E42)</f>
        <v>6457</v>
      </c>
      <c r="F43" s="122"/>
      <c r="G43" s="122"/>
      <c r="H43" s="216">
        <f>SUM(H38:H42)</f>
        <v>1440</v>
      </c>
      <c r="I43" s="122"/>
      <c r="J43" s="122">
        <f>SUM(J38:J42)</f>
        <v>2745</v>
      </c>
      <c r="K43" s="122"/>
      <c r="L43" s="122"/>
      <c r="M43" s="122"/>
      <c r="N43" s="122">
        <f>SUM(N38:N42)</f>
        <v>4500</v>
      </c>
      <c r="O43" s="122"/>
      <c r="P43" s="123"/>
      <c r="Q43" s="122"/>
      <c r="R43" s="124"/>
      <c r="S43" s="124"/>
      <c r="T43" s="124"/>
      <c r="U43" s="125"/>
      <c r="V43" s="125"/>
      <c r="W43" s="124"/>
      <c r="X43" s="129">
        <f>SUM(C43:W43)</f>
        <v>46685</v>
      </c>
    </row>
    <row r="44" spans="1:24" s="78" customFormat="1" ht="18" thickBot="1">
      <c r="A44" s="248" t="s">
        <v>5</v>
      </c>
      <c r="B44" s="247"/>
      <c r="C44" s="130">
        <v>343864</v>
      </c>
      <c r="D44" s="215"/>
      <c r="E44" s="92">
        <v>99718</v>
      </c>
      <c r="F44" s="92"/>
      <c r="G44" s="92"/>
      <c r="H44" s="92">
        <v>19600</v>
      </c>
      <c r="I44" s="92"/>
      <c r="J44" s="92">
        <v>119672</v>
      </c>
      <c r="K44" s="92"/>
      <c r="L44" s="92"/>
      <c r="M44" s="92"/>
      <c r="N44" s="92">
        <v>70032</v>
      </c>
      <c r="O44" s="92"/>
      <c r="P44" s="92"/>
      <c r="Q44" s="92"/>
      <c r="R44" s="94"/>
      <c r="S44" s="94"/>
      <c r="T44" s="94"/>
      <c r="U44" s="94"/>
      <c r="V44" s="94"/>
      <c r="W44" s="94"/>
      <c r="X44" s="96">
        <f>SUM(C44:W44)</f>
        <v>652886</v>
      </c>
    </row>
    <row r="45" spans="1:24" s="78" customFormat="1" ht="17.25">
      <c r="A45" s="111">
        <v>250</v>
      </c>
      <c r="B45" s="112"/>
      <c r="C45" s="214"/>
      <c r="D45" s="214"/>
      <c r="E45" s="114"/>
      <c r="F45" s="114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6"/>
    </row>
    <row r="46" spans="1:24" s="78" customFormat="1" ht="17.25">
      <c r="A46" s="276">
        <v>251</v>
      </c>
      <c r="B46" s="131"/>
      <c r="C46" s="100">
        <v>1830</v>
      </c>
      <c r="D46" s="100"/>
      <c r="E46" s="101"/>
      <c r="F46" s="101"/>
      <c r="G46" s="101"/>
      <c r="H46" s="101"/>
      <c r="I46" s="101"/>
      <c r="J46" s="264">
        <v>16231.25</v>
      </c>
      <c r="K46" s="101"/>
      <c r="L46" s="101"/>
      <c r="M46" s="101"/>
      <c r="N46" s="101"/>
      <c r="O46" s="101"/>
      <c r="P46" s="101"/>
      <c r="Q46" s="101"/>
      <c r="R46" s="103"/>
      <c r="S46" s="103"/>
      <c r="T46" s="102"/>
      <c r="U46" s="101"/>
      <c r="V46" s="101"/>
      <c r="W46" s="102"/>
      <c r="X46" s="103"/>
    </row>
    <row r="47" spans="1:24" s="78" customFormat="1" ht="17.25">
      <c r="A47" s="276">
        <v>252</v>
      </c>
      <c r="B47" s="131"/>
      <c r="C47" s="100">
        <v>4430</v>
      </c>
      <c r="D47" s="100"/>
      <c r="E47" s="101">
        <v>15670</v>
      </c>
      <c r="F47" s="101"/>
      <c r="G47" s="101"/>
      <c r="H47" s="101"/>
      <c r="I47" s="101"/>
      <c r="J47" s="101">
        <v>650</v>
      </c>
      <c r="K47" s="101"/>
      <c r="L47" s="101"/>
      <c r="M47" s="101"/>
      <c r="N47" s="101">
        <v>500</v>
      </c>
      <c r="O47" s="101"/>
      <c r="P47" s="101"/>
      <c r="Q47" s="101"/>
      <c r="R47" s="103"/>
      <c r="S47" s="103"/>
      <c r="T47" s="102"/>
      <c r="U47" s="101"/>
      <c r="V47" s="101"/>
      <c r="W47" s="102"/>
      <c r="X47" s="103"/>
    </row>
    <row r="48" spans="1:24" s="78" customFormat="1" ht="17.25">
      <c r="A48" s="276">
        <v>253</v>
      </c>
      <c r="B48" s="131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85"/>
      <c r="S48" s="85"/>
      <c r="T48" s="84"/>
      <c r="U48" s="104"/>
      <c r="V48" s="104"/>
      <c r="W48" s="84"/>
      <c r="X48" s="85"/>
    </row>
    <row r="49" spans="1:24" s="78" customFormat="1" ht="18" thickBot="1">
      <c r="A49" s="276">
        <v>254</v>
      </c>
      <c r="B49" s="131"/>
      <c r="C49" s="507">
        <f>10200</f>
        <v>10200</v>
      </c>
      <c r="D49" s="105">
        <f>2900+2050+2790+7063</f>
        <v>14803</v>
      </c>
      <c r="E49" s="106"/>
      <c r="F49" s="106"/>
      <c r="G49" s="106"/>
      <c r="H49" s="106"/>
      <c r="I49" s="106"/>
      <c r="J49" s="106"/>
      <c r="K49" s="106">
        <v>500</v>
      </c>
      <c r="L49" s="106"/>
      <c r="M49" s="106"/>
      <c r="N49" s="106"/>
      <c r="O49" s="106"/>
      <c r="P49" s="106"/>
      <c r="Q49" s="106"/>
      <c r="R49" s="107"/>
      <c r="S49" s="107"/>
      <c r="T49" s="261">
        <f>812+500+4800+1368</f>
        <v>7480</v>
      </c>
      <c r="U49" s="106"/>
      <c r="V49" s="106"/>
      <c r="W49" s="108"/>
      <c r="X49" s="107"/>
    </row>
    <row r="50" spans="1:24" s="78" customFormat="1" ht="18" thickBot="1">
      <c r="A50" s="248" t="s">
        <v>4</v>
      </c>
      <c r="B50" s="247"/>
      <c r="C50" s="96">
        <f>SUM(C46:C49)</f>
        <v>16460</v>
      </c>
      <c r="D50" s="175">
        <f>SUM(D46:D49)</f>
        <v>14803</v>
      </c>
      <c r="E50" s="92">
        <f>SUM(E46:E49)</f>
        <v>15670</v>
      </c>
      <c r="F50" s="184"/>
      <c r="G50" s="184"/>
      <c r="H50" s="92"/>
      <c r="I50" s="184"/>
      <c r="J50" s="182">
        <f>SUM(J46:J49)</f>
        <v>16881.25</v>
      </c>
      <c r="K50" s="92">
        <f>SUM(K46:K49)</f>
        <v>500</v>
      </c>
      <c r="L50" s="92"/>
      <c r="M50" s="92"/>
      <c r="N50" s="92">
        <f>SUM(N46:N49)</f>
        <v>500</v>
      </c>
      <c r="O50" s="184"/>
      <c r="P50" s="92"/>
      <c r="Q50" s="92"/>
      <c r="R50" s="94"/>
      <c r="S50" s="183"/>
      <c r="T50" s="94">
        <f>SUM(T46:T49)</f>
        <v>7480</v>
      </c>
      <c r="U50" s="183"/>
      <c r="V50" s="183"/>
      <c r="W50" s="94"/>
      <c r="X50" s="96">
        <f>SUM(C50:W50)</f>
        <v>72294.25</v>
      </c>
    </row>
    <row r="51" spans="1:24" s="78" customFormat="1" ht="18" thickBot="1">
      <c r="A51" s="248" t="s">
        <v>5</v>
      </c>
      <c r="B51" s="247"/>
      <c r="C51" s="130">
        <v>1005572.64</v>
      </c>
      <c r="D51" s="215">
        <v>32835</v>
      </c>
      <c r="E51" s="92">
        <v>66324</v>
      </c>
      <c r="F51" s="92">
        <v>12080</v>
      </c>
      <c r="G51" s="92"/>
      <c r="H51" s="92">
        <v>3654</v>
      </c>
      <c r="I51" s="92">
        <v>47930</v>
      </c>
      <c r="J51" s="96">
        <v>65103.07</v>
      </c>
      <c r="K51" s="96">
        <v>180879</v>
      </c>
      <c r="L51" s="92"/>
      <c r="M51" s="92"/>
      <c r="N51" s="96">
        <v>15145.17</v>
      </c>
      <c r="O51" s="92"/>
      <c r="P51" s="92"/>
      <c r="Q51" s="92">
        <v>15000</v>
      </c>
      <c r="R51" s="94"/>
      <c r="S51" s="94">
        <v>149500</v>
      </c>
      <c r="T51" s="94">
        <v>35630</v>
      </c>
      <c r="U51" s="94"/>
      <c r="V51" s="94"/>
      <c r="W51" s="94"/>
      <c r="X51" s="96">
        <f>SUM(C51:W51)</f>
        <v>1629652.8800000001</v>
      </c>
    </row>
    <row r="52" spans="1:24" s="78" customFormat="1" ht="17.25">
      <c r="A52" s="81">
        <v>270</v>
      </c>
      <c r="B52" s="82"/>
      <c r="C52" s="83"/>
      <c r="D52" s="83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5"/>
    </row>
    <row r="53" spans="1:24" s="78" customFormat="1" ht="17.25">
      <c r="A53" s="74">
        <v>271</v>
      </c>
      <c r="B53" s="132"/>
      <c r="C53" s="86"/>
      <c r="D53" s="86"/>
      <c r="E53" s="213">
        <v>4716</v>
      </c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</row>
    <row r="54" spans="1:24" s="78" customFormat="1" ht="17.25">
      <c r="A54" s="74">
        <v>272</v>
      </c>
      <c r="B54" s="132"/>
      <c r="C54" s="86"/>
      <c r="D54" s="86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</row>
    <row r="55" spans="1:24" s="78" customFormat="1" ht="17.25">
      <c r="A55" s="74">
        <v>273</v>
      </c>
      <c r="B55" s="132"/>
      <c r="C55" s="86"/>
      <c r="D55" s="86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</row>
    <row r="56" spans="1:24" s="78" customFormat="1" ht="17.25">
      <c r="A56" s="74">
        <v>274</v>
      </c>
      <c r="B56" s="132"/>
      <c r="C56" s="86"/>
      <c r="D56" s="86"/>
      <c r="E56" s="88"/>
      <c r="F56" s="88"/>
      <c r="G56" s="88"/>
      <c r="H56" s="88"/>
      <c r="I56" s="88"/>
      <c r="J56" s="88"/>
      <c r="K56" s="88"/>
      <c r="L56" s="88"/>
      <c r="M56" s="88"/>
      <c r="N56" s="88">
        <v>20500</v>
      </c>
      <c r="O56" s="88"/>
      <c r="P56" s="88"/>
      <c r="Q56" s="88"/>
      <c r="R56" s="88"/>
      <c r="S56" s="88"/>
      <c r="T56" s="88"/>
      <c r="U56" s="88"/>
      <c r="V56" s="88"/>
      <c r="W56" s="88"/>
      <c r="X56" s="88"/>
    </row>
    <row r="57" spans="1:24" s="78" customFormat="1" ht="17.25">
      <c r="A57" s="74">
        <v>275</v>
      </c>
      <c r="B57" s="132"/>
      <c r="C57" s="86"/>
      <c r="D57" s="86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</row>
    <row r="58" spans="1:24" s="78" customFormat="1" ht="17.25">
      <c r="A58" s="74">
        <v>276</v>
      </c>
      <c r="B58" s="132"/>
      <c r="C58" s="86"/>
      <c r="D58" s="86"/>
      <c r="E58" s="88"/>
      <c r="F58" s="88"/>
      <c r="G58" s="88">
        <v>4815</v>
      </c>
      <c r="H58" s="88">
        <v>132</v>
      </c>
      <c r="I58" s="88"/>
      <c r="J58" s="88"/>
      <c r="K58" s="88"/>
      <c r="L58" s="88"/>
      <c r="M58" s="88"/>
      <c r="N58" s="88">
        <v>3398</v>
      </c>
      <c r="O58" s="88"/>
      <c r="P58" s="88"/>
      <c r="Q58" s="88">
        <v>27113</v>
      </c>
      <c r="R58" s="88"/>
      <c r="S58" s="88"/>
      <c r="T58" s="88"/>
      <c r="U58" s="88"/>
      <c r="V58" s="88"/>
      <c r="W58" s="88"/>
      <c r="X58" s="88"/>
    </row>
    <row r="59" spans="1:24" s="78" customFormat="1" ht="17.25">
      <c r="A59" s="74">
        <v>277</v>
      </c>
      <c r="B59" s="132"/>
      <c r="C59" s="86"/>
      <c r="D59" s="86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</row>
    <row r="60" spans="1:24" s="78" customFormat="1" ht="17.25">
      <c r="A60" s="74">
        <v>279</v>
      </c>
      <c r="B60" s="132"/>
      <c r="C60" s="86"/>
      <c r="D60" s="86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</row>
    <row r="61" spans="1:24" s="78" customFormat="1" ht="17.25">
      <c r="A61" s="74">
        <v>280</v>
      </c>
      <c r="B61" s="132"/>
      <c r="C61" s="86"/>
      <c r="D61" s="86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</row>
    <row r="62" spans="1:24" s="78" customFormat="1" ht="17.25">
      <c r="A62" s="74">
        <v>281</v>
      </c>
      <c r="B62" s="131"/>
      <c r="C62" s="86"/>
      <c r="D62" s="86"/>
      <c r="E62" s="88"/>
      <c r="F62" s="88"/>
      <c r="G62" s="88"/>
      <c r="H62" s="88">
        <v>1740</v>
      </c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</row>
    <row r="63" spans="1:24" s="78" customFormat="1" ht="17.25">
      <c r="A63" s="74">
        <v>282</v>
      </c>
      <c r="B63" s="131"/>
      <c r="C63" s="83">
        <v>4780</v>
      </c>
      <c r="D63" s="83"/>
      <c r="E63" s="104">
        <v>19730</v>
      </c>
      <c r="F63" s="104"/>
      <c r="G63" s="104"/>
      <c r="H63" s="104"/>
      <c r="I63" s="104"/>
      <c r="J63" s="104"/>
      <c r="K63" s="104"/>
      <c r="L63" s="104"/>
      <c r="M63" s="104"/>
      <c r="N63" s="104">
        <v>10240</v>
      </c>
      <c r="O63" s="104"/>
      <c r="P63" s="104"/>
      <c r="Q63" s="104"/>
      <c r="R63" s="104"/>
      <c r="S63" s="104"/>
      <c r="T63" s="104"/>
      <c r="U63" s="104"/>
      <c r="V63" s="104"/>
      <c r="W63" s="104"/>
      <c r="X63" s="104"/>
    </row>
    <row r="64" spans="1:24" s="78" customFormat="1" ht="18" thickBot="1">
      <c r="A64" s="537">
        <v>283</v>
      </c>
      <c r="B64" s="538"/>
      <c r="C64" s="105"/>
      <c r="D64" s="105"/>
      <c r="E64" s="106"/>
      <c r="F64" s="106"/>
      <c r="G64" s="106"/>
      <c r="H64" s="106"/>
      <c r="I64" s="106">
        <v>10000</v>
      </c>
      <c r="J64" s="106"/>
      <c r="K64" s="106"/>
      <c r="L64" s="106"/>
      <c r="M64" s="106"/>
      <c r="N64" s="106"/>
      <c r="O64" s="106"/>
      <c r="P64" s="106"/>
      <c r="Q64" s="106"/>
      <c r="R64" s="480"/>
      <c r="S64" s="480"/>
      <c r="T64" s="480"/>
      <c r="U64" s="480"/>
      <c r="V64" s="480"/>
      <c r="W64" s="480"/>
      <c r="X64" s="106"/>
    </row>
    <row r="65" spans="1:24" s="78" customFormat="1" ht="18" thickBot="1">
      <c r="A65" s="248" t="s">
        <v>4</v>
      </c>
      <c r="B65" s="247"/>
      <c r="C65" s="92">
        <f>SUM(C53:C64)</f>
        <v>4780</v>
      </c>
      <c r="D65" s="92"/>
      <c r="E65" s="96">
        <f>SUM(E53:E64)</f>
        <v>24446</v>
      </c>
      <c r="F65" s="92"/>
      <c r="G65" s="92">
        <f>SUM(G53:G64)</f>
        <v>4815</v>
      </c>
      <c r="H65" s="184">
        <f>SUM(H53:H64)</f>
        <v>1872</v>
      </c>
      <c r="I65" s="92">
        <f>SUM(I53:I64)</f>
        <v>10000</v>
      </c>
      <c r="J65" s="184"/>
      <c r="K65" s="92"/>
      <c r="L65" s="92"/>
      <c r="M65" s="92"/>
      <c r="N65" s="92">
        <f>SUM(N53:N64)</f>
        <v>34138</v>
      </c>
      <c r="O65" s="184"/>
      <c r="P65" s="92"/>
      <c r="Q65" s="92">
        <f>SUM(Q53:Q64)</f>
        <v>27113</v>
      </c>
      <c r="R65" s="94"/>
      <c r="S65" s="94"/>
      <c r="T65" s="94"/>
      <c r="U65" s="94"/>
      <c r="V65" s="94"/>
      <c r="W65" s="94"/>
      <c r="X65" s="96">
        <f>SUM(C65:W65)</f>
        <v>107164</v>
      </c>
    </row>
    <row r="66" spans="1:24" s="78" customFormat="1" ht="18" thickBot="1">
      <c r="A66" s="248" t="s">
        <v>5</v>
      </c>
      <c r="B66" s="247"/>
      <c r="C66" s="130">
        <v>110827.05</v>
      </c>
      <c r="D66" s="97"/>
      <c r="E66" s="96">
        <v>95916.85</v>
      </c>
      <c r="F66" s="92"/>
      <c r="G66" s="92">
        <v>173904</v>
      </c>
      <c r="H66" s="92">
        <v>33342</v>
      </c>
      <c r="I66" s="96">
        <v>313555.8</v>
      </c>
      <c r="J66" s="92">
        <v>50169</v>
      </c>
      <c r="K66" s="92"/>
      <c r="L66" s="92"/>
      <c r="M66" s="92"/>
      <c r="N66" s="175">
        <v>147717</v>
      </c>
      <c r="O66" s="92">
        <v>99174</v>
      </c>
      <c r="P66" s="92"/>
      <c r="Q66" s="92">
        <v>255609</v>
      </c>
      <c r="R66" s="94"/>
      <c r="S66" s="94"/>
      <c r="T66" s="94"/>
      <c r="U66" s="94"/>
      <c r="V66" s="94"/>
      <c r="W66" s="94"/>
      <c r="X66" s="191">
        <f>SUM(C66:W66)</f>
        <v>1280214.7</v>
      </c>
    </row>
    <row r="67" s="78" customFormat="1" ht="17.25"/>
    <row r="68" s="78" customFormat="1" ht="17.25"/>
    <row r="69" spans="1:24" s="78" customFormat="1" ht="21.75" customHeight="1">
      <c r="A69" s="72" t="s">
        <v>42</v>
      </c>
      <c r="B69" s="73"/>
      <c r="C69" s="576" t="s">
        <v>7</v>
      </c>
      <c r="D69" s="588"/>
      <c r="E69" s="577"/>
      <c r="F69" s="576" t="s">
        <v>9</v>
      </c>
      <c r="G69" s="577"/>
      <c r="H69" s="576" t="s">
        <v>12</v>
      </c>
      <c r="I69" s="577"/>
      <c r="J69" s="576" t="s">
        <v>36</v>
      </c>
      <c r="K69" s="577"/>
      <c r="L69" s="591" t="s">
        <v>52</v>
      </c>
      <c r="M69" s="592"/>
      <c r="N69" s="576" t="s">
        <v>17</v>
      </c>
      <c r="O69" s="588"/>
      <c r="P69" s="588"/>
      <c r="Q69" s="577"/>
      <c r="R69" s="76" t="s">
        <v>32</v>
      </c>
      <c r="S69" s="75" t="s">
        <v>20</v>
      </c>
      <c r="T69" s="576" t="s">
        <v>22</v>
      </c>
      <c r="U69" s="577"/>
      <c r="V69" s="219"/>
      <c r="W69" s="74" t="s">
        <v>25</v>
      </c>
      <c r="X69" s="137" t="s">
        <v>2</v>
      </c>
    </row>
    <row r="70" spans="1:24" s="78" customFormat="1" ht="17.25">
      <c r="A70" s="79" t="s">
        <v>3</v>
      </c>
      <c r="B70" s="80"/>
      <c r="C70" s="75" t="s">
        <v>8</v>
      </c>
      <c r="D70" s="136" t="s">
        <v>51</v>
      </c>
      <c r="E70" s="75" t="s">
        <v>11</v>
      </c>
      <c r="F70" s="75" t="s">
        <v>10</v>
      </c>
      <c r="G70" s="75" t="s">
        <v>34</v>
      </c>
      <c r="H70" s="75" t="s">
        <v>13</v>
      </c>
      <c r="I70" s="75" t="s">
        <v>14</v>
      </c>
      <c r="J70" s="144" t="s">
        <v>48</v>
      </c>
      <c r="K70" s="77" t="s">
        <v>37</v>
      </c>
      <c r="L70" s="77" t="s">
        <v>40</v>
      </c>
      <c r="M70" s="136" t="s">
        <v>53</v>
      </c>
      <c r="N70" s="75" t="s">
        <v>15</v>
      </c>
      <c r="O70" s="75" t="s">
        <v>16</v>
      </c>
      <c r="P70" s="75" t="s">
        <v>18</v>
      </c>
      <c r="Q70" s="75" t="s">
        <v>19</v>
      </c>
      <c r="R70" s="77" t="s">
        <v>33</v>
      </c>
      <c r="S70" s="77" t="s">
        <v>21</v>
      </c>
      <c r="T70" s="77" t="s">
        <v>23</v>
      </c>
      <c r="U70" s="77" t="s">
        <v>35</v>
      </c>
      <c r="V70" s="77"/>
      <c r="W70" s="77" t="s">
        <v>26</v>
      </c>
      <c r="X70" s="138"/>
    </row>
    <row r="71" spans="1:24" s="78" customFormat="1" ht="17.25">
      <c r="A71" s="99">
        <v>300</v>
      </c>
      <c r="B71" s="80"/>
      <c r="C71" s="100"/>
      <c r="D71" s="100"/>
      <c r="E71" s="101"/>
      <c r="F71" s="101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3"/>
    </row>
    <row r="72" spans="1:24" s="78" customFormat="1" ht="17.25">
      <c r="A72" s="276">
        <v>301</v>
      </c>
      <c r="B72" s="131"/>
      <c r="C72" s="127"/>
      <c r="D72" s="127"/>
      <c r="E72" s="101"/>
      <c r="F72" s="101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3"/>
    </row>
    <row r="73" spans="1:24" s="78" customFormat="1" ht="21.75" customHeight="1">
      <c r="A73" s="276">
        <v>302</v>
      </c>
      <c r="B73" s="131"/>
      <c r="C73" s="127">
        <v>3027.52</v>
      </c>
      <c r="D73" s="127"/>
      <c r="E73" s="101"/>
      <c r="F73" s="101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3"/>
    </row>
    <row r="74" spans="1:24" s="78" customFormat="1" ht="17.25">
      <c r="A74" s="276">
        <v>303</v>
      </c>
      <c r="B74" s="131"/>
      <c r="C74" s="128">
        <f>1585.58+1893.9</f>
        <v>3479.48</v>
      </c>
      <c r="D74" s="128"/>
      <c r="E74" s="104"/>
      <c r="F74" s="104"/>
      <c r="G74" s="84"/>
      <c r="H74" s="84"/>
      <c r="I74" s="84"/>
      <c r="J74" s="84"/>
      <c r="K74" s="84"/>
      <c r="L74" s="84"/>
      <c r="M74" s="84"/>
      <c r="N74" s="84"/>
      <c r="O74" s="104"/>
      <c r="P74" s="84"/>
      <c r="Q74" s="84"/>
      <c r="R74" s="84"/>
      <c r="S74" s="84"/>
      <c r="T74" s="84"/>
      <c r="U74" s="84"/>
      <c r="V74" s="84"/>
      <c r="W74" s="84"/>
      <c r="X74" s="85"/>
    </row>
    <row r="75" spans="1:24" s="78" customFormat="1" ht="18" thickBot="1">
      <c r="A75" s="276">
        <v>304</v>
      </c>
      <c r="B75" s="131"/>
      <c r="C75" s="120">
        <v>547</v>
      </c>
      <c r="D75" s="120"/>
      <c r="E75" s="120"/>
      <c r="F75" s="120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121"/>
    </row>
    <row r="76" spans="1:24" s="78" customFormat="1" ht="18" thickBot="1">
      <c r="A76" s="248" t="s">
        <v>4</v>
      </c>
      <c r="B76" s="247"/>
      <c r="C76" s="129">
        <f>SUM(C73:C75)</f>
        <v>7054</v>
      </c>
      <c r="D76" s="129"/>
      <c r="E76" s="122"/>
      <c r="F76" s="122"/>
      <c r="G76" s="123"/>
      <c r="H76" s="123"/>
      <c r="I76" s="123"/>
      <c r="J76" s="123"/>
      <c r="K76" s="123"/>
      <c r="L76" s="123"/>
      <c r="M76" s="123"/>
      <c r="N76" s="123"/>
      <c r="O76" s="122"/>
      <c r="P76" s="123"/>
      <c r="Q76" s="123"/>
      <c r="R76" s="124"/>
      <c r="S76" s="124"/>
      <c r="T76" s="124"/>
      <c r="U76" s="124"/>
      <c r="V76" s="124"/>
      <c r="W76" s="124"/>
      <c r="X76" s="129">
        <f>SUM(C76:W76)</f>
        <v>7054</v>
      </c>
    </row>
    <row r="77" spans="1:24" s="78" customFormat="1" ht="18" thickBot="1">
      <c r="A77" s="248" t="s">
        <v>5</v>
      </c>
      <c r="B77" s="247"/>
      <c r="C77" s="130">
        <v>274269.9</v>
      </c>
      <c r="D77" s="130"/>
      <c r="E77" s="92"/>
      <c r="F77" s="92"/>
      <c r="G77" s="93"/>
      <c r="H77" s="93"/>
      <c r="I77" s="93"/>
      <c r="J77" s="93"/>
      <c r="K77" s="93"/>
      <c r="L77" s="93"/>
      <c r="M77" s="93"/>
      <c r="N77" s="93"/>
      <c r="O77" s="92"/>
      <c r="P77" s="93"/>
      <c r="Q77" s="93"/>
      <c r="R77" s="98"/>
      <c r="S77" s="98"/>
      <c r="T77" s="98"/>
      <c r="U77" s="98"/>
      <c r="V77" s="98"/>
      <c r="W77" s="98"/>
      <c r="X77" s="96">
        <f>SUM(C77:W77)</f>
        <v>274269.9</v>
      </c>
    </row>
    <row r="78" spans="1:24" s="78" customFormat="1" ht="17.25">
      <c r="A78" s="81">
        <v>400</v>
      </c>
      <c r="B78" s="82"/>
      <c r="C78" s="83"/>
      <c r="D78" s="83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5"/>
    </row>
    <row r="79" spans="1:24" s="78" customFormat="1" ht="18" thickBot="1">
      <c r="A79" s="74">
        <v>403</v>
      </c>
      <c r="B79" s="132"/>
      <c r="C79" s="86"/>
      <c r="D79" s="86"/>
      <c r="E79" s="87"/>
      <c r="F79" s="87"/>
      <c r="G79" s="87"/>
      <c r="H79" s="87"/>
      <c r="I79" s="88"/>
      <c r="J79" s="88"/>
      <c r="K79" s="181">
        <v>30000</v>
      </c>
      <c r="L79" s="87"/>
      <c r="M79" s="87"/>
      <c r="N79" s="87"/>
      <c r="O79" s="89"/>
      <c r="P79" s="87"/>
      <c r="Q79" s="87"/>
      <c r="R79" s="87"/>
      <c r="S79" s="181"/>
      <c r="T79" s="88"/>
      <c r="U79" s="88">
        <f>8000+8000+8000+8000+8000+8000</f>
        <v>48000</v>
      </c>
      <c r="V79" s="88"/>
      <c r="W79" s="87"/>
      <c r="X79" s="90"/>
    </row>
    <row r="80" spans="1:24" s="78" customFormat="1" ht="18" thickBot="1">
      <c r="A80" s="248" t="s">
        <v>4</v>
      </c>
      <c r="B80" s="247"/>
      <c r="C80" s="182"/>
      <c r="D80" s="182"/>
      <c r="E80" s="96"/>
      <c r="F80" s="96"/>
      <c r="G80" s="96"/>
      <c r="H80" s="96"/>
      <c r="I80" s="92"/>
      <c r="J80" s="92"/>
      <c r="K80" s="175">
        <f>SUM(K79)</f>
        <v>30000</v>
      </c>
      <c r="L80" s="96"/>
      <c r="M80" s="96"/>
      <c r="N80" s="96"/>
      <c r="O80" s="96"/>
      <c r="P80" s="96"/>
      <c r="Q80" s="96"/>
      <c r="R80" s="95"/>
      <c r="S80" s="174"/>
      <c r="T80" s="183"/>
      <c r="U80" s="94">
        <f>SUM(U79)</f>
        <v>48000</v>
      </c>
      <c r="V80" s="94"/>
      <c r="W80" s="95"/>
      <c r="X80" s="175">
        <f>SUM(K80:W80)</f>
        <v>78000</v>
      </c>
    </row>
    <row r="81" spans="1:24" s="78" customFormat="1" ht="18" thickBot="1">
      <c r="A81" s="248" t="s">
        <v>5</v>
      </c>
      <c r="B81" s="247"/>
      <c r="C81" s="97"/>
      <c r="D81" s="97"/>
      <c r="E81" s="93"/>
      <c r="F81" s="93"/>
      <c r="G81" s="93"/>
      <c r="H81" s="93"/>
      <c r="I81" s="92">
        <v>538824</v>
      </c>
      <c r="J81" s="92"/>
      <c r="K81" s="176">
        <v>70000</v>
      </c>
      <c r="L81" s="93"/>
      <c r="M81" s="93"/>
      <c r="N81" s="93"/>
      <c r="O81" s="96"/>
      <c r="P81" s="93"/>
      <c r="Q81" s="92"/>
      <c r="R81" s="98"/>
      <c r="S81" s="94"/>
      <c r="T81" s="94"/>
      <c r="U81" s="94">
        <v>48000</v>
      </c>
      <c r="V81" s="94"/>
      <c r="W81" s="98"/>
      <c r="X81" s="96">
        <f>SUM(C81:W81)</f>
        <v>656824</v>
      </c>
    </row>
    <row r="82" spans="1:24" s="78" customFormat="1" ht="17.25">
      <c r="A82" s="249">
        <v>450</v>
      </c>
      <c r="B82" s="250"/>
      <c r="C82" s="86"/>
      <c r="D82" s="86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90"/>
    </row>
    <row r="83" spans="1:24" s="78" customFormat="1" ht="17.25">
      <c r="A83" s="74">
        <v>451</v>
      </c>
      <c r="B83" s="132"/>
      <c r="C83" s="86"/>
      <c r="D83" s="86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7"/>
      <c r="S83" s="87"/>
      <c r="T83" s="87"/>
      <c r="U83" s="87"/>
      <c r="V83" s="87"/>
      <c r="W83" s="87"/>
      <c r="X83" s="90"/>
    </row>
    <row r="84" spans="1:24" s="78" customFormat="1" ht="17.25">
      <c r="A84" s="74">
        <v>453</v>
      </c>
      <c r="B84" s="132"/>
      <c r="C84" s="86"/>
      <c r="D84" s="86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7"/>
      <c r="S84" s="87"/>
      <c r="T84" s="87"/>
      <c r="U84" s="87"/>
      <c r="V84" s="87"/>
      <c r="W84" s="87"/>
      <c r="X84" s="90"/>
    </row>
    <row r="85" spans="1:24" s="78" customFormat="1" ht="17.25">
      <c r="A85" s="74">
        <v>456</v>
      </c>
      <c r="B85" s="132"/>
      <c r="C85" s="86"/>
      <c r="D85" s="86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7"/>
      <c r="S85" s="87"/>
      <c r="T85" s="87"/>
      <c r="U85" s="87"/>
      <c r="V85" s="87"/>
      <c r="W85" s="87"/>
      <c r="X85" s="90"/>
    </row>
    <row r="86" spans="1:24" s="78" customFormat="1" ht="17.25">
      <c r="A86" s="74">
        <v>457</v>
      </c>
      <c r="B86" s="132"/>
      <c r="C86" s="86"/>
      <c r="D86" s="86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7"/>
      <c r="S86" s="87"/>
      <c r="T86" s="87"/>
      <c r="U86" s="87"/>
      <c r="V86" s="87"/>
      <c r="W86" s="87"/>
      <c r="X86" s="90"/>
    </row>
    <row r="87" spans="1:24" s="78" customFormat="1" ht="17.25">
      <c r="A87" s="74">
        <v>459</v>
      </c>
      <c r="B87" s="132"/>
      <c r="C87" s="86"/>
      <c r="D87" s="86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7"/>
      <c r="S87" s="87"/>
      <c r="T87" s="87"/>
      <c r="U87" s="87"/>
      <c r="V87" s="87"/>
      <c r="W87" s="87"/>
      <c r="X87" s="90"/>
    </row>
    <row r="88" spans="1:24" s="78" customFormat="1" ht="18" thickBot="1">
      <c r="A88" s="277">
        <v>468</v>
      </c>
      <c r="B88" s="278"/>
      <c r="C88" s="86">
        <v>16770</v>
      </c>
      <c r="D88" s="86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7"/>
      <c r="S88" s="87"/>
      <c r="T88" s="87"/>
      <c r="U88" s="87"/>
      <c r="V88" s="87"/>
      <c r="W88" s="87"/>
      <c r="X88" s="90"/>
    </row>
    <row r="89" spans="1:24" s="78" customFormat="1" ht="18" thickBot="1">
      <c r="A89" s="248" t="s">
        <v>4</v>
      </c>
      <c r="B89" s="247"/>
      <c r="C89" s="92">
        <f>SUM(C88)</f>
        <v>16770</v>
      </c>
      <c r="D89" s="92"/>
      <c r="E89" s="92"/>
      <c r="F89" s="92"/>
      <c r="G89" s="92"/>
      <c r="H89" s="184"/>
      <c r="I89" s="92"/>
      <c r="J89" s="92"/>
      <c r="K89" s="92"/>
      <c r="L89" s="92"/>
      <c r="M89" s="92"/>
      <c r="N89" s="184"/>
      <c r="O89" s="92"/>
      <c r="P89" s="92"/>
      <c r="Q89" s="184"/>
      <c r="R89" s="94"/>
      <c r="S89" s="94"/>
      <c r="T89" s="94"/>
      <c r="U89" s="94"/>
      <c r="V89" s="94"/>
      <c r="W89" s="94"/>
      <c r="X89" s="92">
        <f>SUM(C89:W89)</f>
        <v>16770</v>
      </c>
    </row>
    <row r="90" spans="1:24" s="78" customFormat="1" ht="18" thickBot="1">
      <c r="A90" s="248" t="s">
        <v>5</v>
      </c>
      <c r="B90" s="247"/>
      <c r="C90" s="97">
        <v>84950</v>
      </c>
      <c r="D90" s="97"/>
      <c r="E90" s="92">
        <v>32500</v>
      </c>
      <c r="F90" s="92">
        <v>179400</v>
      </c>
      <c r="G90" s="92"/>
      <c r="H90" s="92">
        <v>60670</v>
      </c>
      <c r="I90" s="92"/>
      <c r="J90" s="92">
        <v>1967650</v>
      </c>
      <c r="K90" s="92"/>
      <c r="L90" s="92"/>
      <c r="M90" s="92"/>
      <c r="N90" s="92"/>
      <c r="O90" s="92"/>
      <c r="P90" s="92"/>
      <c r="Q90" s="92">
        <v>70000</v>
      </c>
      <c r="R90" s="94"/>
      <c r="S90" s="94"/>
      <c r="T90" s="94"/>
      <c r="U90" s="94"/>
      <c r="V90" s="94"/>
      <c r="W90" s="94"/>
      <c r="X90" s="92">
        <f>SUM(C90:W90)</f>
        <v>2395170</v>
      </c>
    </row>
    <row r="91" spans="1:24" s="78" customFormat="1" ht="16.5" customHeight="1">
      <c r="A91" s="99">
        <v>500</v>
      </c>
      <c r="B91" s="80"/>
      <c r="C91" s="100"/>
      <c r="D91" s="100"/>
      <c r="E91" s="101"/>
      <c r="F91" s="101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3"/>
    </row>
    <row r="92" spans="1:24" s="78" customFormat="1" ht="17.25">
      <c r="A92" s="276">
        <v>501</v>
      </c>
      <c r="B92" s="131"/>
      <c r="C92" s="100"/>
      <c r="D92" s="100"/>
      <c r="E92" s="101"/>
      <c r="F92" s="101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3"/>
    </row>
    <row r="93" spans="1:24" s="78" customFormat="1" ht="17.25">
      <c r="A93" s="276">
        <v>509</v>
      </c>
      <c r="B93" s="131"/>
      <c r="C93" s="100"/>
      <c r="D93" s="100"/>
      <c r="E93" s="101"/>
      <c r="F93" s="101"/>
      <c r="G93" s="102"/>
      <c r="H93" s="102"/>
      <c r="I93" s="102"/>
      <c r="J93" s="102"/>
      <c r="K93" s="102"/>
      <c r="L93" s="102"/>
      <c r="M93" s="102"/>
      <c r="N93" s="102"/>
      <c r="O93" s="135"/>
      <c r="P93" s="102"/>
      <c r="Q93" s="102"/>
      <c r="R93" s="102"/>
      <c r="S93" s="102"/>
      <c r="T93" s="102"/>
      <c r="U93" s="102"/>
      <c r="V93" s="102"/>
      <c r="W93" s="102"/>
      <c r="X93" s="103"/>
    </row>
    <row r="94" spans="1:25" s="78" customFormat="1" ht="17.25">
      <c r="A94" s="276">
        <v>510</v>
      </c>
      <c r="B94" s="131"/>
      <c r="C94" s="104"/>
      <c r="D94" s="83"/>
      <c r="E94" s="104"/>
      <c r="F94" s="104"/>
      <c r="G94" s="84"/>
      <c r="H94" s="84"/>
      <c r="I94" s="84"/>
      <c r="J94" s="84"/>
      <c r="K94" s="84"/>
      <c r="L94" s="84"/>
      <c r="M94" s="84"/>
      <c r="N94" s="85"/>
      <c r="O94" s="104"/>
      <c r="P94" s="142"/>
      <c r="Q94" s="84"/>
      <c r="R94" s="84"/>
      <c r="S94" s="84"/>
      <c r="T94" s="142"/>
      <c r="U94" s="84"/>
      <c r="V94" s="84"/>
      <c r="W94" s="84"/>
      <c r="X94" s="85"/>
      <c r="Y94" s="119"/>
    </row>
    <row r="95" spans="1:25" s="78" customFormat="1" ht="18" thickBot="1">
      <c r="A95" s="280">
        <v>526</v>
      </c>
      <c r="B95" s="281"/>
      <c r="C95" s="122">
        <v>20000</v>
      </c>
      <c r="D95" s="279"/>
      <c r="E95" s="122"/>
      <c r="F95" s="122"/>
      <c r="G95" s="123"/>
      <c r="H95" s="123"/>
      <c r="I95" s="123"/>
      <c r="J95" s="123"/>
      <c r="K95" s="123"/>
      <c r="L95" s="123"/>
      <c r="M95" s="123"/>
      <c r="N95" s="126"/>
      <c r="O95" s="122"/>
      <c r="P95" s="180"/>
      <c r="Q95" s="123"/>
      <c r="R95" s="124"/>
      <c r="S95" s="124"/>
      <c r="T95" s="246"/>
      <c r="U95" s="124"/>
      <c r="V95" s="124"/>
      <c r="W95" s="124"/>
      <c r="X95" s="126"/>
      <c r="Y95" s="119"/>
    </row>
    <row r="96" spans="1:25" s="78" customFormat="1" ht="18" thickBot="1">
      <c r="A96" s="248" t="s">
        <v>4</v>
      </c>
      <c r="B96" s="247"/>
      <c r="C96" s="122">
        <f>SUM(C95)</f>
        <v>20000</v>
      </c>
      <c r="D96" s="122"/>
      <c r="E96" s="122"/>
      <c r="F96" s="122"/>
      <c r="G96" s="123"/>
      <c r="H96" s="123"/>
      <c r="I96" s="123"/>
      <c r="J96" s="123"/>
      <c r="K96" s="123"/>
      <c r="L96" s="123"/>
      <c r="M96" s="123"/>
      <c r="N96" s="126"/>
      <c r="O96" s="122"/>
      <c r="P96" s="180"/>
      <c r="Q96" s="123"/>
      <c r="R96" s="124"/>
      <c r="S96" s="124"/>
      <c r="T96" s="246"/>
      <c r="U96" s="124"/>
      <c r="V96" s="124"/>
      <c r="W96" s="124"/>
      <c r="X96" s="126">
        <f>SUM(C96:W96)</f>
        <v>20000</v>
      </c>
      <c r="Y96" s="119"/>
    </row>
    <row r="97" spans="1:24" s="78" customFormat="1" ht="18" thickBot="1">
      <c r="A97" s="248" t="s">
        <v>5</v>
      </c>
      <c r="B97" s="247"/>
      <c r="C97" s="130">
        <v>119000</v>
      </c>
      <c r="D97" s="97"/>
      <c r="E97" s="92"/>
      <c r="F97" s="92"/>
      <c r="G97" s="93"/>
      <c r="H97" s="93"/>
      <c r="I97" s="93"/>
      <c r="J97" s="96"/>
      <c r="K97" s="93"/>
      <c r="L97" s="93"/>
      <c r="M97" s="93"/>
      <c r="N97" s="96">
        <v>323668</v>
      </c>
      <c r="O97" s="92">
        <v>849000</v>
      </c>
      <c r="P97" s="176"/>
      <c r="Q97" s="93"/>
      <c r="R97" s="98"/>
      <c r="S97" s="98"/>
      <c r="T97" s="237"/>
      <c r="U97" s="98"/>
      <c r="V97" s="98"/>
      <c r="W97" s="98"/>
      <c r="X97" s="96">
        <f>SUM(C97:W97)</f>
        <v>1291668</v>
      </c>
    </row>
    <row r="98" s="78" customFormat="1" ht="17.25"/>
    <row r="99" s="78" customFormat="1" ht="19.5" customHeight="1"/>
    <row r="100" s="78" customFormat="1" ht="20.25" customHeight="1"/>
    <row r="101" s="78" customFormat="1" ht="19.5" customHeight="1"/>
    <row r="102" s="78" customFormat="1" ht="17.25"/>
    <row r="103" s="78" customFormat="1" ht="17.25"/>
    <row r="104" s="78" customFormat="1" ht="17.25"/>
    <row r="105" s="78" customFormat="1" ht="17.25"/>
    <row r="106" s="78" customFormat="1" ht="17.25"/>
    <row r="107" s="78" customFormat="1" ht="17.25"/>
    <row r="108" s="78" customFormat="1" ht="17.25"/>
    <row r="109" s="78" customFormat="1" ht="17.25"/>
    <row r="110" s="78" customFormat="1" ht="17.25"/>
    <row r="111" s="78" customFormat="1" ht="17.25"/>
    <row r="112" s="78" customFormat="1" ht="17.25"/>
    <row r="113" s="78" customFormat="1" ht="17.25"/>
    <row r="114" s="78" customFormat="1" ht="17.25"/>
    <row r="115" s="78" customFormat="1" ht="17.25"/>
    <row r="116" s="78" customFormat="1" ht="17.25"/>
    <row r="117" s="78" customFormat="1" ht="17.25"/>
    <row r="118" s="78" customFormat="1" ht="17.25"/>
    <row r="119" s="78" customFormat="1" ht="17.25"/>
    <row r="120" s="78" customFormat="1" ht="17.25"/>
    <row r="121" s="78" customFormat="1" ht="17.25"/>
    <row r="122" s="78" customFormat="1" ht="17.25"/>
    <row r="123" s="78" customFormat="1" ht="17.25"/>
    <row r="124" s="78" customFormat="1" ht="17.25"/>
    <row r="125" s="78" customFormat="1" ht="17.25"/>
    <row r="126" s="78" customFormat="1" ht="17.25"/>
    <row r="127" s="78" customFormat="1" ht="17.25"/>
    <row r="128" s="78" customFormat="1" ht="17.25"/>
    <row r="129" s="78" customFormat="1" ht="17.25"/>
    <row r="130" s="78" customFormat="1" ht="17.25"/>
    <row r="131" s="78" customFormat="1" ht="17.25"/>
    <row r="132" s="78" customFormat="1" ht="17.25"/>
    <row r="133" s="78" customFormat="1" ht="17.25"/>
    <row r="134" s="78" customFormat="1" ht="17.25"/>
    <row r="135" s="78" customFormat="1" ht="17.25"/>
    <row r="136" s="78" customFormat="1" ht="17.25"/>
    <row r="137" s="78" customFormat="1" ht="17.25"/>
  </sheetData>
  <mergeCells count="43">
    <mergeCell ref="C33:E33"/>
    <mergeCell ref="H33:I33"/>
    <mergeCell ref="A1:X1"/>
    <mergeCell ref="A2:X2"/>
    <mergeCell ref="A3:X3"/>
    <mergeCell ref="C4:E4"/>
    <mergeCell ref="H4:I4"/>
    <mergeCell ref="K4:L4"/>
    <mergeCell ref="N4:Q4"/>
    <mergeCell ref="T4:U4"/>
    <mergeCell ref="X4:X5"/>
    <mergeCell ref="A7:B7"/>
    <mergeCell ref="A8:B8"/>
    <mergeCell ref="A9:B9"/>
    <mergeCell ref="F4:G4"/>
    <mergeCell ref="A11:B11"/>
    <mergeCell ref="A12:B12"/>
    <mergeCell ref="A10:B10"/>
    <mergeCell ref="A13:B13"/>
    <mergeCell ref="A15:B15"/>
    <mergeCell ref="A16:B16"/>
    <mergeCell ref="A17:B17"/>
    <mergeCell ref="A18:B18"/>
    <mergeCell ref="A19:B19"/>
    <mergeCell ref="A20:B20"/>
    <mergeCell ref="A22:B22"/>
    <mergeCell ref="A28:B28"/>
    <mergeCell ref="A29:B29"/>
    <mergeCell ref="A30:B30"/>
    <mergeCell ref="A23:B23"/>
    <mergeCell ref="A24:B24"/>
    <mergeCell ref="A25:B25"/>
    <mergeCell ref="A27:B27"/>
    <mergeCell ref="T33:V33"/>
    <mergeCell ref="C69:E69"/>
    <mergeCell ref="F69:G69"/>
    <mergeCell ref="H69:I69"/>
    <mergeCell ref="J69:K69"/>
    <mergeCell ref="L69:M69"/>
    <mergeCell ref="N69:Q69"/>
    <mergeCell ref="T69:U69"/>
    <mergeCell ref="F33:G33"/>
    <mergeCell ref="N33:Q33"/>
  </mergeCells>
  <printOptions/>
  <pageMargins left="0.26" right="0.14" top="0.31" bottom="0.22" header="0.13" footer="0.1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100"/>
  <sheetViews>
    <sheetView zoomScaleSheetLayoutView="100" workbookViewId="0" topLeftCell="A1">
      <selection activeCell="H26" sqref="H26"/>
    </sheetView>
  </sheetViews>
  <sheetFormatPr defaultColWidth="9.140625" defaultRowHeight="21.75"/>
  <cols>
    <col min="1" max="1" width="7.28125" style="0" customWidth="1"/>
    <col min="2" max="2" width="7.00390625" style="0" customWidth="1"/>
    <col min="4" max="4" width="4.57421875" style="0" customWidth="1"/>
    <col min="5" max="5" width="8.28125" style="0" customWidth="1"/>
    <col min="7" max="7" width="4.57421875" style="0" customWidth="1"/>
    <col min="8" max="9" width="7.7109375" style="0" customWidth="1"/>
    <col min="10" max="10" width="10.57421875" style="0" customWidth="1"/>
    <col min="11" max="11" width="6.8515625" style="0" customWidth="1"/>
    <col min="12" max="12" width="3.57421875" style="0" customWidth="1"/>
    <col min="13" max="13" width="9.57421875" style="0" customWidth="1"/>
    <col min="14" max="14" width="6.57421875" style="0" customWidth="1"/>
    <col min="15" max="15" width="4.00390625" style="0" customWidth="1"/>
    <col min="16" max="16" width="7.7109375" style="0" customWidth="1"/>
    <col min="17" max="17" width="4.140625" style="0" customWidth="1"/>
    <col min="18" max="18" width="5.7109375" style="0" customWidth="1"/>
    <col min="19" max="19" width="4.140625" style="0" customWidth="1"/>
    <col min="20" max="20" width="5.00390625" style="0" customWidth="1"/>
    <col min="21" max="21" width="6.421875" style="0" customWidth="1"/>
    <col min="22" max="22" width="3.7109375" style="0" customWidth="1"/>
    <col min="23" max="23" width="4.28125" style="0" customWidth="1"/>
    <col min="24" max="24" width="9.7109375" style="0" customWidth="1"/>
    <col min="25" max="25" width="10.57421875" style="0" customWidth="1"/>
  </cols>
  <sheetData>
    <row r="1" spans="1:24" ht="18" customHeight="1">
      <c r="A1" s="584" t="s">
        <v>0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  <c r="R1" s="584"/>
      <c r="S1" s="584"/>
      <c r="T1" s="584"/>
      <c r="U1" s="584"/>
      <c r="V1" s="584"/>
      <c r="W1" s="584"/>
      <c r="X1" s="584"/>
    </row>
    <row r="2" spans="1:24" ht="18.75" customHeight="1">
      <c r="A2" s="584" t="s">
        <v>27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</row>
    <row r="3" spans="1:24" ht="18" customHeight="1">
      <c r="A3" s="585" t="s">
        <v>61</v>
      </c>
      <c r="B3" s="585"/>
      <c r="C3" s="585"/>
      <c r="D3" s="585"/>
      <c r="E3" s="585"/>
      <c r="F3" s="585"/>
      <c r="G3" s="585"/>
      <c r="H3" s="585"/>
      <c r="I3" s="585"/>
      <c r="J3" s="630"/>
      <c r="K3" s="630"/>
      <c r="L3" s="630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</row>
    <row r="4" spans="1:24" s="78" customFormat="1" ht="21.75" customHeight="1">
      <c r="A4" s="72" t="s">
        <v>41</v>
      </c>
      <c r="B4" s="73"/>
      <c r="C4" s="576" t="s">
        <v>7</v>
      </c>
      <c r="D4" s="588"/>
      <c r="E4" s="580"/>
      <c r="F4" s="576" t="s">
        <v>9</v>
      </c>
      <c r="G4" s="577"/>
      <c r="H4" s="576" t="s">
        <v>12</v>
      </c>
      <c r="I4" s="577"/>
      <c r="J4" s="576" t="s">
        <v>36</v>
      </c>
      <c r="K4" s="577"/>
      <c r="L4" s="76"/>
      <c r="M4" s="588" t="s">
        <v>17</v>
      </c>
      <c r="N4" s="588"/>
      <c r="O4" s="588"/>
      <c r="P4" s="577"/>
      <c r="Q4" s="76" t="s">
        <v>32</v>
      </c>
      <c r="R4" s="75" t="s">
        <v>20</v>
      </c>
      <c r="S4" s="74"/>
      <c r="T4" s="576" t="s">
        <v>22</v>
      </c>
      <c r="U4" s="588"/>
      <c r="V4" s="577"/>
      <c r="W4" s="74" t="s">
        <v>25</v>
      </c>
      <c r="X4" s="586" t="s">
        <v>2</v>
      </c>
    </row>
    <row r="5" spans="1:24" s="78" customFormat="1" ht="17.25">
      <c r="A5" s="79" t="s">
        <v>3</v>
      </c>
      <c r="B5" s="80"/>
      <c r="C5" s="75" t="s">
        <v>8</v>
      </c>
      <c r="D5" s="75"/>
      <c r="E5" s="75" t="s">
        <v>11</v>
      </c>
      <c r="F5" s="75" t="s">
        <v>10</v>
      </c>
      <c r="G5" s="75" t="s">
        <v>34</v>
      </c>
      <c r="H5" s="75" t="s">
        <v>13</v>
      </c>
      <c r="I5" s="75" t="s">
        <v>14</v>
      </c>
      <c r="J5" s="144" t="s">
        <v>48</v>
      </c>
      <c r="K5" s="77" t="s">
        <v>37</v>
      </c>
      <c r="L5" s="77"/>
      <c r="M5" s="75" t="s">
        <v>15</v>
      </c>
      <c r="N5" s="75" t="s">
        <v>16</v>
      </c>
      <c r="O5" s="75" t="s">
        <v>18</v>
      </c>
      <c r="P5" s="75" t="s">
        <v>19</v>
      </c>
      <c r="Q5" s="77" t="s">
        <v>33</v>
      </c>
      <c r="R5" s="77" t="s">
        <v>21</v>
      </c>
      <c r="S5" s="77"/>
      <c r="T5" s="77" t="s">
        <v>23</v>
      </c>
      <c r="U5" s="77" t="s">
        <v>35</v>
      </c>
      <c r="V5" s="77" t="s">
        <v>43</v>
      </c>
      <c r="W5" s="77" t="s">
        <v>26</v>
      </c>
      <c r="X5" s="587"/>
    </row>
    <row r="6" spans="1:24" s="78" customFormat="1" ht="17.25">
      <c r="A6" s="81" t="s">
        <v>6</v>
      </c>
      <c r="B6" s="82"/>
      <c r="C6" s="83"/>
      <c r="D6" s="83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5"/>
    </row>
    <row r="7" spans="1:24" s="78" customFormat="1" ht="17.25">
      <c r="A7" s="576" t="s">
        <v>29</v>
      </c>
      <c r="B7" s="577"/>
      <c r="C7" s="86"/>
      <c r="D7" s="86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8">
        <f>24017+24953</f>
        <v>48970</v>
      </c>
      <c r="X7" s="90"/>
    </row>
    <row r="8" spans="1:24" s="78" customFormat="1" ht="17.25">
      <c r="A8" s="576" t="s">
        <v>30</v>
      </c>
      <c r="B8" s="577"/>
      <c r="C8" s="86"/>
      <c r="D8" s="86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90"/>
      <c r="X8" s="90"/>
    </row>
    <row r="9" spans="1:24" s="78" customFormat="1" ht="17.25">
      <c r="A9" s="576" t="s">
        <v>31</v>
      </c>
      <c r="B9" s="577"/>
      <c r="C9" s="104"/>
      <c r="D9" s="10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5"/>
      <c r="X9" s="85"/>
    </row>
    <row r="10" spans="1:24" s="78" customFormat="1" ht="16.5" customHeight="1" thickBot="1">
      <c r="A10" s="661" t="s">
        <v>55</v>
      </c>
      <c r="B10" s="662"/>
      <c r="C10" s="120"/>
      <c r="D10" s="120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500"/>
      <c r="R10" s="500"/>
      <c r="S10" s="500"/>
      <c r="T10" s="500"/>
      <c r="U10" s="500"/>
      <c r="V10" s="500"/>
      <c r="W10" s="511">
        <v>5000</v>
      </c>
      <c r="X10" s="121"/>
    </row>
    <row r="11" spans="1:24" s="78" customFormat="1" ht="18" thickBot="1">
      <c r="A11" s="663" t="s">
        <v>4</v>
      </c>
      <c r="B11" s="663"/>
      <c r="C11" s="122"/>
      <c r="D11" s="122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2"/>
      <c r="Q11" s="122"/>
      <c r="R11" s="122"/>
      <c r="S11" s="122"/>
      <c r="T11" s="122"/>
      <c r="U11" s="122"/>
      <c r="V11" s="122"/>
      <c r="W11" s="122">
        <f>SUM(W7:W10)</f>
        <v>53970</v>
      </c>
      <c r="X11" s="479">
        <f>SUM(W11)</f>
        <v>53970</v>
      </c>
    </row>
    <row r="12" spans="1:24" s="78" customFormat="1" ht="18" thickBot="1">
      <c r="A12" s="634" t="s">
        <v>5</v>
      </c>
      <c r="B12" s="635"/>
      <c r="C12" s="279"/>
      <c r="D12" s="279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2"/>
      <c r="Q12" s="124"/>
      <c r="R12" s="124"/>
      <c r="S12" s="124"/>
      <c r="T12" s="124"/>
      <c r="U12" s="124"/>
      <c r="V12" s="124"/>
      <c r="W12" s="512">
        <v>1056986</v>
      </c>
      <c r="X12" s="129">
        <v>1056986</v>
      </c>
    </row>
    <row r="13" spans="1:24" s="78" customFormat="1" ht="17.25">
      <c r="A13" s="99">
        <v>100</v>
      </c>
      <c r="B13" s="80"/>
      <c r="C13" s="100"/>
      <c r="D13" s="100"/>
      <c r="E13" s="101"/>
      <c r="F13" s="101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3"/>
    </row>
    <row r="14" spans="1:24" s="78" customFormat="1" ht="17.25">
      <c r="A14" s="581">
        <v>101</v>
      </c>
      <c r="B14" s="580"/>
      <c r="C14" s="127">
        <f>162300+13800+289503.22</f>
        <v>465603.22</v>
      </c>
      <c r="D14" s="100"/>
      <c r="E14" s="101"/>
      <c r="F14" s="101"/>
      <c r="G14" s="103"/>
      <c r="H14" s="101"/>
      <c r="I14" s="102"/>
      <c r="J14" s="102"/>
      <c r="K14" s="102"/>
      <c r="L14" s="102"/>
      <c r="M14" s="101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3"/>
    </row>
    <row r="15" spans="1:24" s="78" customFormat="1" ht="17.25">
      <c r="A15" s="581">
        <v>102</v>
      </c>
      <c r="B15" s="580"/>
      <c r="C15" s="127">
        <v>146558.33</v>
      </c>
      <c r="D15" s="100"/>
      <c r="E15" s="100">
        <v>57710</v>
      </c>
      <c r="F15" s="100"/>
      <c r="G15" s="103"/>
      <c r="H15" s="101">
        <v>11360</v>
      </c>
      <c r="I15" s="102"/>
      <c r="J15" s="135">
        <v>9250</v>
      </c>
      <c r="K15" s="102"/>
      <c r="L15" s="102"/>
      <c r="M15" s="101">
        <v>44170</v>
      </c>
      <c r="N15" s="102"/>
      <c r="O15" s="102"/>
      <c r="P15" s="135"/>
      <c r="Q15" s="102"/>
      <c r="R15" s="102"/>
      <c r="S15" s="102"/>
      <c r="T15" s="102"/>
      <c r="U15" s="102"/>
      <c r="V15" s="102"/>
      <c r="W15" s="102"/>
      <c r="X15" s="103"/>
    </row>
    <row r="16" spans="1:24" s="78" customFormat="1" ht="17.25">
      <c r="A16" s="581">
        <v>103</v>
      </c>
      <c r="B16" s="580"/>
      <c r="C16" s="128">
        <v>1440</v>
      </c>
      <c r="D16" s="104"/>
      <c r="E16" s="104">
        <v>4500</v>
      </c>
      <c r="F16" s="104"/>
      <c r="G16" s="85"/>
      <c r="H16" s="104">
        <v>390</v>
      </c>
      <c r="I16" s="84"/>
      <c r="J16" s="142">
        <v>1500</v>
      </c>
      <c r="K16" s="84"/>
      <c r="L16" s="84"/>
      <c r="M16" s="104">
        <v>1500</v>
      </c>
      <c r="N16" s="104"/>
      <c r="O16" s="84"/>
      <c r="P16" s="142"/>
      <c r="Q16" s="84"/>
      <c r="R16" s="84"/>
      <c r="S16" s="84"/>
      <c r="T16" s="84"/>
      <c r="U16" s="84"/>
      <c r="V16" s="84"/>
      <c r="W16" s="84"/>
      <c r="X16" s="85"/>
    </row>
    <row r="17" spans="1:24" s="78" customFormat="1" ht="18" thickBot="1">
      <c r="A17" s="567">
        <v>105</v>
      </c>
      <c r="B17" s="568"/>
      <c r="C17" s="105">
        <v>3500</v>
      </c>
      <c r="D17" s="105"/>
      <c r="E17" s="105"/>
      <c r="F17" s="105"/>
      <c r="G17" s="107"/>
      <c r="H17" s="106"/>
      <c r="I17" s="108"/>
      <c r="J17" s="108"/>
      <c r="K17" s="108"/>
      <c r="L17" s="108"/>
      <c r="M17" s="106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7"/>
    </row>
    <row r="18" spans="1:24" s="78" customFormat="1" ht="18" thickBot="1">
      <c r="A18" s="620" t="s">
        <v>4</v>
      </c>
      <c r="B18" s="621"/>
      <c r="C18" s="96">
        <f>SUM(C14:C17)</f>
        <v>617101.5499999999</v>
      </c>
      <c r="D18" s="92"/>
      <c r="E18" s="92">
        <f>SUM(E14:E17)</f>
        <v>62210</v>
      </c>
      <c r="F18" s="92"/>
      <c r="G18" s="109"/>
      <c r="H18" s="92">
        <f>SUM(H14:H17)</f>
        <v>11750</v>
      </c>
      <c r="I18" s="93"/>
      <c r="J18" s="176">
        <f>SUM(J14:J17)</f>
        <v>10750</v>
      </c>
      <c r="K18" s="93"/>
      <c r="L18" s="93"/>
      <c r="M18" s="92">
        <f>SUM(M14:M17)</f>
        <v>45670</v>
      </c>
      <c r="N18" s="92"/>
      <c r="O18" s="93"/>
      <c r="P18" s="176"/>
      <c r="Q18" s="98"/>
      <c r="R18" s="98"/>
      <c r="S18" s="98"/>
      <c r="T18" s="98"/>
      <c r="U18" s="98"/>
      <c r="V18" s="98"/>
      <c r="W18" s="98"/>
      <c r="X18" s="96">
        <f>SUM(C18:W18)</f>
        <v>747481.5499999999</v>
      </c>
    </row>
    <row r="19" spans="1:24" s="78" customFormat="1" ht="18" thickBot="1">
      <c r="A19" s="620" t="s">
        <v>5</v>
      </c>
      <c r="B19" s="621"/>
      <c r="C19" s="130">
        <v>3968154.33</v>
      </c>
      <c r="D19" s="97"/>
      <c r="E19" s="130">
        <v>718846.5</v>
      </c>
      <c r="F19" s="97"/>
      <c r="G19" s="93"/>
      <c r="H19" s="92">
        <v>141650</v>
      </c>
      <c r="I19" s="93"/>
      <c r="J19" s="96">
        <v>215905</v>
      </c>
      <c r="K19" s="93"/>
      <c r="L19" s="93"/>
      <c r="M19" s="92">
        <v>529140</v>
      </c>
      <c r="N19" s="92"/>
      <c r="O19" s="93"/>
      <c r="P19" s="176"/>
      <c r="Q19" s="98"/>
      <c r="R19" s="98"/>
      <c r="S19" s="98"/>
      <c r="T19" s="98"/>
      <c r="U19" s="98"/>
      <c r="V19" s="98"/>
      <c r="W19" s="98"/>
      <c r="X19" s="96">
        <f>SUM(C19:W19)</f>
        <v>5573695.83</v>
      </c>
    </row>
    <row r="20" spans="1:24" s="78" customFormat="1" ht="17.25">
      <c r="A20" s="111">
        <v>120</v>
      </c>
      <c r="B20" s="112"/>
      <c r="C20" s="113"/>
      <c r="D20" s="113"/>
      <c r="E20" s="114"/>
      <c r="F20" s="114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6"/>
    </row>
    <row r="21" spans="1:24" s="78" customFormat="1" ht="17.25">
      <c r="A21" s="581">
        <v>121</v>
      </c>
      <c r="B21" s="580"/>
      <c r="C21" s="104">
        <v>14990</v>
      </c>
      <c r="D21" s="104"/>
      <c r="E21" s="104"/>
      <c r="F21" s="104">
        <v>15860</v>
      </c>
      <c r="G21" s="104"/>
      <c r="H21" s="104"/>
      <c r="I21" s="104"/>
      <c r="J21" s="104">
        <v>26860</v>
      </c>
      <c r="K21" s="104"/>
      <c r="L21" s="104"/>
      <c r="M21" s="104"/>
      <c r="N21" s="104"/>
      <c r="O21" s="104"/>
      <c r="P21" s="104"/>
      <c r="Q21" s="84"/>
      <c r="R21" s="128"/>
      <c r="S21" s="84"/>
      <c r="T21" s="84"/>
      <c r="U21" s="84"/>
      <c r="V21" s="84"/>
      <c r="W21" s="84"/>
      <c r="X21" s="85"/>
    </row>
    <row r="22" spans="1:24" s="78" customFormat="1" ht="18" thickBot="1">
      <c r="A22" s="567">
        <v>122</v>
      </c>
      <c r="B22" s="568"/>
      <c r="C22" s="105"/>
      <c r="D22" s="105"/>
      <c r="E22" s="106"/>
      <c r="F22" s="106"/>
      <c r="G22" s="106"/>
      <c r="H22" s="106"/>
      <c r="I22" s="106"/>
      <c r="J22" s="106">
        <v>1500</v>
      </c>
      <c r="K22" s="106"/>
      <c r="L22" s="106"/>
      <c r="M22" s="106"/>
      <c r="N22" s="106"/>
      <c r="O22" s="106"/>
      <c r="P22" s="106"/>
      <c r="Q22" s="108"/>
      <c r="R22" s="108"/>
      <c r="S22" s="108"/>
      <c r="T22" s="108"/>
      <c r="U22" s="108"/>
      <c r="V22" s="108"/>
      <c r="W22" s="108"/>
      <c r="X22" s="107"/>
    </row>
    <row r="23" spans="1:24" s="78" customFormat="1" ht="18" thickBot="1">
      <c r="A23" s="620" t="s">
        <v>4</v>
      </c>
      <c r="B23" s="621"/>
      <c r="C23" s="92">
        <f>SUM(C21:C22)</f>
        <v>14990</v>
      </c>
      <c r="D23" s="92"/>
      <c r="E23" s="92"/>
      <c r="F23" s="92">
        <f>SUM(F21:F22)</f>
        <v>15860</v>
      </c>
      <c r="G23" s="92"/>
      <c r="H23" s="92"/>
      <c r="I23" s="92"/>
      <c r="J23" s="92">
        <f>SUM(J21:J22)</f>
        <v>28360</v>
      </c>
      <c r="K23" s="92"/>
      <c r="L23" s="92"/>
      <c r="M23" s="92"/>
      <c r="N23" s="92"/>
      <c r="O23" s="92"/>
      <c r="P23" s="92"/>
      <c r="Q23" s="98"/>
      <c r="R23" s="513"/>
      <c r="S23" s="98"/>
      <c r="T23" s="98"/>
      <c r="U23" s="98"/>
      <c r="V23" s="98"/>
      <c r="W23" s="98"/>
      <c r="X23" s="109">
        <f>SUM(C23:W23)</f>
        <v>59210</v>
      </c>
    </row>
    <row r="24" spans="1:24" s="78" customFormat="1" ht="18" thickBot="1">
      <c r="A24" s="620" t="s">
        <v>5</v>
      </c>
      <c r="B24" s="621"/>
      <c r="C24" s="97">
        <v>143690</v>
      </c>
      <c r="D24" s="97"/>
      <c r="E24" s="92"/>
      <c r="F24" s="92">
        <v>148620</v>
      </c>
      <c r="G24" s="92"/>
      <c r="H24" s="92"/>
      <c r="I24" s="92"/>
      <c r="J24" s="92">
        <v>270420</v>
      </c>
      <c r="K24" s="92"/>
      <c r="L24" s="92"/>
      <c r="M24" s="92"/>
      <c r="N24" s="92"/>
      <c r="O24" s="92"/>
      <c r="P24" s="92"/>
      <c r="Q24" s="98"/>
      <c r="R24" s="93"/>
      <c r="S24" s="98"/>
      <c r="T24" s="98"/>
      <c r="U24" s="98"/>
      <c r="V24" s="98"/>
      <c r="W24" s="98"/>
      <c r="X24" s="109">
        <f>SUM(C24:W24)</f>
        <v>562730</v>
      </c>
    </row>
    <row r="25" spans="1:24" s="78" customFormat="1" ht="17.25">
      <c r="A25" s="81">
        <v>130</v>
      </c>
      <c r="B25" s="82"/>
      <c r="C25" s="83"/>
      <c r="D25" s="83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102"/>
      <c r="S25" s="102"/>
      <c r="T25" s="84"/>
      <c r="U25" s="84"/>
      <c r="V25" s="84"/>
      <c r="W25" s="84"/>
      <c r="X25" s="85"/>
    </row>
    <row r="26" spans="1:24" s="78" customFormat="1" ht="17.25">
      <c r="A26" s="576">
        <v>131</v>
      </c>
      <c r="B26" s="577"/>
      <c r="C26" s="86">
        <v>19920</v>
      </c>
      <c r="D26" s="86"/>
      <c r="E26" s="88">
        <v>26560</v>
      </c>
      <c r="F26" s="88">
        <v>26560</v>
      </c>
      <c r="G26" s="88"/>
      <c r="H26" s="88">
        <v>19920</v>
      </c>
      <c r="I26" s="88"/>
      <c r="J26" s="88">
        <v>99600</v>
      </c>
      <c r="K26" s="88"/>
      <c r="L26" s="88"/>
      <c r="M26" s="88">
        <v>33200</v>
      </c>
      <c r="N26" s="88">
        <v>6640</v>
      </c>
      <c r="O26" s="88">
        <v>6640</v>
      </c>
      <c r="P26" s="88"/>
      <c r="Q26" s="88"/>
      <c r="R26" s="88"/>
      <c r="S26" s="88"/>
      <c r="T26" s="88"/>
      <c r="U26" s="88"/>
      <c r="V26" s="88"/>
      <c r="W26" s="88"/>
      <c r="X26" s="88"/>
    </row>
    <row r="27" spans="1:24" s="78" customFormat="1" ht="18" thickBot="1">
      <c r="A27" s="593">
        <v>132</v>
      </c>
      <c r="B27" s="566"/>
      <c r="C27" s="86">
        <v>4500</v>
      </c>
      <c r="D27" s="86"/>
      <c r="E27" s="88">
        <v>6000</v>
      </c>
      <c r="F27" s="88">
        <v>6000</v>
      </c>
      <c r="G27" s="88"/>
      <c r="H27" s="88">
        <v>4500</v>
      </c>
      <c r="I27" s="88"/>
      <c r="J27" s="88">
        <v>22500</v>
      </c>
      <c r="K27" s="88"/>
      <c r="L27" s="88"/>
      <c r="M27" s="88">
        <v>7500</v>
      </c>
      <c r="N27" s="88">
        <v>1500</v>
      </c>
      <c r="O27" s="88">
        <v>1500</v>
      </c>
      <c r="P27" s="88"/>
      <c r="Q27" s="88"/>
      <c r="R27" s="88"/>
      <c r="S27" s="88"/>
      <c r="T27" s="88"/>
      <c r="U27" s="88"/>
      <c r="V27" s="88"/>
      <c r="W27" s="88"/>
      <c r="X27" s="88"/>
    </row>
    <row r="28" spans="1:24" s="78" customFormat="1" ht="18" thickBot="1">
      <c r="A28" s="620" t="s">
        <v>4</v>
      </c>
      <c r="B28" s="621"/>
      <c r="C28" s="92">
        <f>SUM(C26:C27)</f>
        <v>24420</v>
      </c>
      <c r="D28" s="92"/>
      <c r="E28" s="92">
        <f>SUM(E26:E27)</f>
        <v>32560</v>
      </c>
      <c r="F28" s="92">
        <f>SUM(F26:F27)</f>
        <v>32560</v>
      </c>
      <c r="G28" s="92"/>
      <c r="H28" s="92">
        <f>SUM(H26:H27)</f>
        <v>24420</v>
      </c>
      <c r="I28" s="92"/>
      <c r="J28" s="92">
        <f>SUM(J26:J27)</f>
        <v>122100</v>
      </c>
      <c r="K28" s="92"/>
      <c r="L28" s="92"/>
      <c r="M28" s="92">
        <f>SUM(M26:M27)</f>
        <v>40700</v>
      </c>
      <c r="N28" s="92">
        <f>SUM(N26:N27)</f>
        <v>8140</v>
      </c>
      <c r="O28" s="92">
        <f>SUM(O26:O27)</f>
        <v>8140</v>
      </c>
      <c r="P28" s="92"/>
      <c r="Q28" s="94"/>
      <c r="R28" s="94"/>
      <c r="S28" s="94"/>
      <c r="T28" s="94"/>
      <c r="U28" s="94"/>
      <c r="V28" s="94"/>
      <c r="W28" s="94"/>
      <c r="X28" s="92">
        <f>SUM(C28:W28)</f>
        <v>293040</v>
      </c>
    </row>
    <row r="29" spans="1:24" s="78" customFormat="1" ht="18" customHeight="1" thickBot="1">
      <c r="A29" s="620" t="s">
        <v>5</v>
      </c>
      <c r="B29" s="621"/>
      <c r="C29" s="215">
        <v>294200</v>
      </c>
      <c r="D29" s="97"/>
      <c r="E29" s="92">
        <v>322080</v>
      </c>
      <c r="F29" s="175">
        <v>372809</v>
      </c>
      <c r="G29" s="92"/>
      <c r="H29" s="92">
        <v>241560</v>
      </c>
      <c r="I29" s="92"/>
      <c r="J29" s="175">
        <v>1268380</v>
      </c>
      <c r="K29" s="92"/>
      <c r="L29" s="92"/>
      <c r="M29" s="92">
        <v>402600</v>
      </c>
      <c r="N29" s="92">
        <v>80520</v>
      </c>
      <c r="O29" s="92">
        <v>80520</v>
      </c>
      <c r="P29" s="92"/>
      <c r="Q29" s="94"/>
      <c r="R29" s="94"/>
      <c r="S29" s="94"/>
      <c r="T29" s="94"/>
      <c r="U29" s="94"/>
      <c r="V29" s="94"/>
      <c r="W29" s="94"/>
      <c r="X29" s="96">
        <f>SUM(C29:W29)</f>
        <v>3062669</v>
      </c>
    </row>
    <row r="30" spans="1:24" s="78" customFormat="1" ht="17.25">
      <c r="A30" s="99">
        <v>200</v>
      </c>
      <c r="B30" s="80"/>
      <c r="C30" s="100"/>
      <c r="D30" s="100"/>
      <c r="E30" s="101"/>
      <c r="F30" s="101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3"/>
    </row>
    <row r="31" spans="1:24" s="78" customFormat="1" ht="17.25">
      <c r="A31" s="581">
        <v>201</v>
      </c>
      <c r="B31" s="580"/>
      <c r="C31" s="100"/>
      <c r="D31" s="100"/>
      <c r="E31" s="101"/>
      <c r="F31" s="101"/>
      <c r="G31" s="102"/>
      <c r="H31" s="101"/>
      <c r="I31" s="102"/>
      <c r="J31" s="102"/>
      <c r="K31" s="102"/>
      <c r="L31" s="102"/>
      <c r="M31" s="102"/>
      <c r="N31" s="102"/>
      <c r="O31" s="102"/>
      <c r="P31" s="101"/>
      <c r="Q31" s="102"/>
      <c r="R31" s="102"/>
      <c r="S31" s="102"/>
      <c r="T31" s="102"/>
      <c r="U31" s="103"/>
      <c r="V31" s="103"/>
      <c r="W31" s="102"/>
      <c r="X31" s="103"/>
    </row>
    <row r="32" spans="1:24" s="78" customFormat="1" ht="17.25">
      <c r="A32" s="581">
        <v>202</v>
      </c>
      <c r="B32" s="580"/>
      <c r="C32" s="100"/>
      <c r="D32" s="100"/>
      <c r="E32" s="101"/>
      <c r="F32" s="101"/>
      <c r="G32" s="101"/>
      <c r="H32" s="101"/>
      <c r="I32" s="101"/>
      <c r="J32" s="101"/>
      <c r="K32" s="101"/>
      <c r="L32" s="101"/>
      <c r="M32" s="101"/>
      <c r="N32" s="102"/>
      <c r="O32" s="102"/>
      <c r="P32" s="101"/>
      <c r="Q32" s="102"/>
      <c r="R32" s="102"/>
      <c r="S32" s="102"/>
      <c r="T32" s="102"/>
      <c r="U32" s="103"/>
      <c r="V32" s="103"/>
      <c r="W32" s="102"/>
      <c r="X32" s="103"/>
    </row>
    <row r="33" spans="1:24" s="78" customFormat="1" ht="21.75" customHeight="1">
      <c r="A33" s="581">
        <v>203</v>
      </c>
      <c r="B33" s="580"/>
      <c r="C33" s="100">
        <v>6650</v>
      </c>
      <c r="D33" s="100"/>
      <c r="E33" s="101"/>
      <c r="F33" s="101"/>
      <c r="G33" s="101"/>
      <c r="H33" s="101"/>
      <c r="I33" s="101"/>
      <c r="J33" s="101"/>
      <c r="K33" s="101"/>
      <c r="L33" s="101"/>
      <c r="M33" s="101"/>
      <c r="N33" s="102"/>
      <c r="O33" s="102"/>
      <c r="P33" s="101"/>
      <c r="Q33" s="102"/>
      <c r="R33" s="102"/>
      <c r="S33" s="102"/>
      <c r="T33" s="102"/>
      <c r="U33" s="103"/>
      <c r="V33" s="103"/>
      <c r="W33" s="102"/>
      <c r="X33" s="103"/>
    </row>
    <row r="34" spans="1:24" s="78" customFormat="1" ht="19.5" customHeight="1">
      <c r="A34" s="581">
        <v>205</v>
      </c>
      <c r="B34" s="580"/>
      <c r="C34" s="104"/>
      <c r="D34" s="104"/>
      <c r="E34" s="104"/>
      <c r="F34" s="104"/>
      <c r="G34" s="104"/>
      <c r="H34" s="104">
        <v>3720</v>
      </c>
      <c r="I34" s="104"/>
      <c r="J34" s="104">
        <v>43020</v>
      </c>
      <c r="K34" s="104"/>
      <c r="L34" s="104"/>
      <c r="M34" s="104"/>
      <c r="N34" s="84"/>
      <c r="O34" s="84"/>
      <c r="P34" s="104"/>
      <c r="Q34" s="84"/>
      <c r="R34" s="84"/>
      <c r="S34" s="84"/>
      <c r="T34" s="84"/>
      <c r="U34" s="84"/>
      <c r="V34" s="84"/>
      <c r="W34" s="84"/>
      <c r="X34" s="85"/>
    </row>
    <row r="35" spans="1:24" s="78" customFormat="1" ht="17.25">
      <c r="A35" s="276"/>
      <c r="B35" s="131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84"/>
      <c r="O35" s="84"/>
      <c r="P35" s="104"/>
      <c r="Q35" s="84"/>
      <c r="R35" s="84"/>
      <c r="S35" s="84"/>
      <c r="T35" s="84"/>
      <c r="U35" s="84"/>
      <c r="V35" s="84"/>
      <c r="W35" s="84"/>
      <c r="X35" s="85"/>
    </row>
    <row r="36" spans="1:24" s="78" customFormat="1" ht="15" customHeight="1">
      <c r="A36" s="581">
        <v>206</v>
      </c>
      <c r="B36" s="580"/>
      <c r="C36" s="128">
        <v>7666.33</v>
      </c>
      <c r="D36" s="104"/>
      <c r="E36" s="104">
        <v>2400</v>
      </c>
      <c r="F36" s="104"/>
      <c r="G36" s="104"/>
      <c r="H36" s="104"/>
      <c r="I36" s="104"/>
      <c r="J36" s="104"/>
      <c r="K36" s="104"/>
      <c r="L36" s="104"/>
      <c r="M36" s="104">
        <v>4500</v>
      </c>
      <c r="N36" s="84"/>
      <c r="O36" s="84"/>
      <c r="P36" s="104"/>
      <c r="Q36" s="84"/>
      <c r="R36" s="84"/>
      <c r="S36" s="84"/>
      <c r="T36" s="84"/>
      <c r="U36" s="85"/>
      <c r="V36" s="85"/>
      <c r="W36" s="84"/>
      <c r="X36" s="85"/>
    </row>
    <row r="37" spans="1:24" s="78" customFormat="1" ht="15" customHeight="1">
      <c r="A37" s="581">
        <v>207</v>
      </c>
      <c r="B37" s="580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84"/>
      <c r="O37" s="84"/>
      <c r="P37" s="104"/>
      <c r="Q37" s="84"/>
      <c r="R37" s="84"/>
      <c r="S37" s="84"/>
      <c r="T37" s="84"/>
      <c r="U37" s="85"/>
      <c r="V37" s="85"/>
      <c r="W37" s="84"/>
      <c r="X37" s="85"/>
    </row>
    <row r="38" spans="1:24" s="78" customFormat="1" ht="18" thickBot="1">
      <c r="A38" s="567">
        <v>208</v>
      </c>
      <c r="B38" s="568"/>
      <c r="C38" s="120">
        <v>685</v>
      </c>
      <c r="D38" s="120"/>
      <c r="E38" s="120">
        <f>11005+508</f>
        <v>11513</v>
      </c>
      <c r="F38" s="120"/>
      <c r="G38" s="120"/>
      <c r="H38" s="120"/>
      <c r="I38" s="120"/>
      <c r="J38" s="120">
        <v>3459</v>
      </c>
      <c r="K38" s="120"/>
      <c r="L38" s="120"/>
      <c r="M38" s="120"/>
      <c r="N38" s="91"/>
      <c r="O38" s="91"/>
      <c r="P38" s="120"/>
      <c r="Q38" s="91"/>
      <c r="R38" s="91"/>
      <c r="S38" s="91"/>
      <c r="T38" s="91"/>
      <c r="U38" s="121"/>
      <c r="V38" s="121"/>
      <c r="W38" s="91"/>
      <c r="X38" s="121"/>
    </row>
    <row r="39" spans="1:24" s="78" customFormat="1" ht="16.5" customHeight="1" thickBot="1">
      <c r="A39" s="620" t="s">
        <v>4</v>
      </c>
      <c r="B39" s="621"/>
      <c r="C39" s="129">
        <f>SUM(C33:C38)</f>
        <v>15001.33</v>
      </c>
      <c r="D39" s="122"/>
      <c r="E39" s="122">
        <f>SUM(E33:E38)</f>
        <v>13913</v>
      </c>
      <c r="F39" s="122"/>
      <c r="G39" s="122"/>
      <c r="H39" s="122">
        <f>SUM(H33:H38)</f>
        <v>3720</v>
      </c>
      <c r="I39" s="122"/>
      <c r="J39" s="122">
        <f>SUM(J33:J38)</f>
        <v>46479</v>
      </c>
      <c r="K39" s="122"/>
      <c r="L39" s="122"/>
      <c r="M39" s="122">
        <f>SUM(M33:M38)</f>
        <v>4500</v>
      </c>
      <c r="N39" s="122"/>
      <c r="O39" s="123"/>
      <c r="P39" s="122"/>
      <c r="Q39" s="124"/>
      <c r="R39" s="124"/>
      <c r="S39" s="124"/>
      <c r="T39" s="124"/>
      <c r="U39" s="125"/>
      <c r="V39" s="125"/>
      <c r="W39" s="124"/>
      <c r="X39" s="129">
        <f>SUM(C39:W39)</f>
        <v>83613.33</v>
      </c>
    </row>
    <row r="40" spans="1:24" s="78" customFormat="1" ht="18" thickBot="1">
      <c r="A40" s="620" t="s">
        <v>5</v>
      </c>
      <c r="B40" s="621"/>
      <c r="C40" s="130">
        <v>358865.33</v>
      </c>
      <c r="D40" s="130"/>
      <c r="E40" s="92">
        <v>113631</v>
      </c>
      <c r="F40" s="92"/>
      <c r="G40" s="92"/>
      <c r="H40" s="92">
        <v>23320</v>
      </c>
      <c r="I40" s="96"/>
      <c r="J40" s="175">
        <v>166151</v>
      </c>
      <c r="K40" s="96"/>
      <c r="L40" s="96"/>
      <c r="M40" s="92">
        <v>74532</v>
      </c>
      <c r="N40" s="96"/>
      <c r="O40" s="96"/>
      <c r="P40" s="92"/>
      <c r="Q40" s="95"/>
      <c r="R40" s="95"/>
      <c r="S40" s="95"/>
      <c r="T40" s="95"/>
      <c r="U40" s="95"/>
      <c r="V40" s="95"/>
      <c r="W40" s="95"/>
      <c r="X40" s="96">
        <f>SUM(C40:W40)</f>
        <v>736499.3300000001</v>
      </c>
    </row>
    <row r="41" spans="1:24" s="119" customFormat="1" ht="17.25">
      <c r="A41" s="117"/>
      <c r="B41" s="117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</row>
    <row r="42" spans="1:24" s="119" customFormat="1" ht="17.25">
      <c r="A42" s="514"/>
      <c r="B42" s="514"/>
      <c r="C42" s="515"/>
      <c r="D42" s="515"/>
      <c r="E42" s="515"/>
      <c r="F42" s="515"/>
      <c r="G42" s="515"/>
      <c r="H42" s="515"/>
      <c r="I42" s="515"/>
      <c r="J42" s="515"/>
      <c r="K42" s="515"/>
      <c r="L42" s="515"/>
      <c r="M42" s="515"/>
      <c r="N42" s="515"/>
      <c r="O42" s="515"/>
      <c r="P42" s="515"/>
      <c r="Q42" s="515"/>
      <c r="R42" s="515"/>
      <c r="S42" s="515"/>
      <c r="T42" s="515"/>
      <c r="U42" s="515"/>
      <c r="V42" s="515"/>
      <c r="W42" s="515"/>
      <c r="X42" s="515"/>
    </row>
    <row r="43" spans="1:24" s="119" customFormat="1" ht="21.75" customHeight="1">
      <c r="A43" s="481" t="s">
        <v>41</v>
      </c>
      <c r="B43" s="516"/>
      <c r="C43" s="628" t="s">
        <v>7</v>
      </c>
      <c r="D43" s="633"/>
      <c r="E43" s="660"/>
      <c r="F43" s="576" t="s">
        <v>9</v>
      </c>
      <c r="G43" s="577"/>
      <c r="H43" s="628" t="s">
        <v>12</v>
      </c>
      <c r="I43" s="629"/>
      <c r="J43" s="576" t="s">
        <v>36</v>
      </c>
      <c r="K43" s="577"/>
      <c r="L43" s="510"/>
      <c r="M43" s="628" t="s">
        <v>17</v>
      </c>
      <c r="N43" s="633"/>
      <c r="O43" s="633"/>
      <c r="P43" s="629"/>
      <c r="Q43" s="510" t="s">
        <v>32</v>
      </c>
      <c r="R43" s="77" t="s">
        <v>20</v>
      </c>
      <c r="S43" s="576" t="s">
        <v>22</v>
      </c>
      <c r="T43" s="588"/>
      <c r="U43" s="588"/>
      <c r="V43" s="577"/>
      <c r="W43" s="509" t="s">
        <v>25</v>
      </c>
      <c r="X43" s="586" t="s">
        <v>2</v>
      </c>
    </row>
    <row r="44" spans="1:24" s="119" customFormat="1" ht="18" thickBot="1">
      <c r="A44" s="79" t="s">
        <v>3</v>
      </c>
      <c r="B44" s="80"/>
      <c r="C44" s="75" t="s">
        <v>8</v>
      </c>
      <c r="D44" s="136" t="s">
        <v>51</v>
      </c>
      <c r="E44" s="75" t="s">
        <v>11</v>
      </c>
      <c r="F44" s="136" t="s">
        <v>10</v>
      </c>
      <c r="G44" s="75" t="s">
        <v>34</v>
      </c>
      <c r="H44" s="75" t="s">
        <v>13</v>
      </c>
      <c r="I44" s="75" t="s">
        <v>14</v>
      </c>
      <c r="J44" s="136" t="s">
        <v>48</v>
      </c>
      <c r="K44" s="75" t="s">
        <v>37</v>
      </c>
      <c r="L44" s="75"/>
      <c r="M44" s="75" t="s">
        <v>15</v>
      </c>
      <c r="N44" s="75" t="s">
        <v>16</v>
      </c>
      <c r="O44" s="75" t="s">
        <v>18</v>
      </c>
      <c r="P44" s="75" t="s">
        <v>19</v>
      </c>
      <c r="Q44" s="77" t="s">
        <v>33</v>
      </c>
      <c r="R44" s="77" t="s">
        <v>21</v>
      </c>
      <c r="S44" s="144" t="s">
        <v>24</v>
      </c>
      <c r="T44" s="77" t="s">
        <v>23</v>
      </c>
      <c r="U44" s="77" t="s">
        <v>35</v>
      </c>
      <c r="V44" s="77" t="s">
        <v>43</v>
      </c>
      <c r="W44" s="77" t="s">
        <v>26</v>
      </c>
      <c r="X44" s="587"/>
    </row>
    <row r="45" spans="1:24" s="78" customFormat="1" ht="17.25">
      <c r="A45" s="111">
        <v>250</v>
      </c>
      <c r="B45" s="112"/>
      <c r="C45" s="113"/>
      <c r="D45" s="113"/>
      <c r="E45" s="114"/>
      <c r="F45" s="114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03"/>
    </row>
    <row r="46" spans="1:24" s="78" customFormat="1" ht="17.25">
      <c r="A46" s="581">
        <v>251</v>
      </c>
      <c r="B46" s="580"/>
      <c r="C46" s="100">
        <v>1830</v>
      </c>
      <c r="D46" s="100"/>
      <c r="E46" s="101"/>
      <c r="F46" s="101"/>
      <c r="G46" s="101"/>
      <c r="H46" s="101"/>
      <c r="I46" s="101"/>
      <c r="J46" s="264">
        <v>291537.5</v>
      </c>
      <c r="K46" s="101"/>
      <c r="L46" s="101"/>
      <c r="M46" s="101">
        <v>43700</v>
      </c>
      <c r="N46" s="101"/>
      <c r="O46" s="101"/>
      <c r="P46" s="101"/>
      <c r="Q46" s="102"/>
      <c r="R46" s="101"/>
      <c r="S46" s="101"/>
      <c r="T46" s="102"/>
      <c r="U46" s="101"/>
      <c r="V46" s="101"/>
      <c r="W46" s="102"/>
      <c r="X46" s="103"/>
    </row>
    <row r="47" spans="1:24" s="78" customFormat="1" ht="17.25">
      <c r="A47" s="581">
        <v>252</v>
      </c>
      <c r="B47" s="580"/>
      <c r="C47" s="127">
        <v>2400</v>
      </c>
      <c r="D47" s="127"/>
      <c r="E47" s="101"/>
      <c r="F47" s="101">
        <v>250</v>
      </c>
      <c r="G47" s="101"/>
      <c r="H47" s="101"/>
      <c r="I47" s="101"/>
      <c r="J47" s="264">
        <v>4043.34</v>
      </c>
      <c r="K47" s="101"/>
      <c r="L47" s="101"/>
      <c r="M47" s="101"/>
      <c r="N47" s="101"/>
      <c r="O47" s="101"/>
      <c r="P47" s="101"/>
      <c r="Q47" s="102"/>
      <c r="R47" s="101"/>
      <c r="S47" s="101"/>
      <c r="T47" s="102"/>
      <c r="U47" s="101"/>
      <c r="V47" s="101"/>
      <c r="W47" s="102"/>
      <c r="X47" s="103"/>
    </row>
    <row r="48" spans="1:24" s="78" customFormat="1" ht="17.25">
      <c r="A48" s="581">
        <v>253</v>
      </c>
      <c r="B48" s="580"/>
      <c r="C48" s="128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84"/>
      <c r="R48" s="104"/>
      <c r="S48" s="104"/>
      <c r="T48" s="142"/>
      <c r="U48" s="104"/>
      <c r="V48" s="104"/>
      <c r="W48" s="84"/>
      <c r="X48" s="85"/>
    </row>
    <row r="49" spans="1:24" s="78" customFormat="1" ht="18" thickBot="1">
      <c r="A49" s="581">
        <v>254</v>
      </c>
      <c r="B49" s="580"/>
      <c r="C49" s="105">
        <f>46171</f>
        <v>46171</v>
      </c>
      <c r="D49" s="105">
        <v>4614</v>
      </c>
      <c r="E49" s="106"/>
      <c r="F49" s="106"/>
      <c r="G49" s="106">
        <v>3525</v>
      </c>
      <c r="H49" s="106"/>
      <c r="I49" s="106"/>
      <c r="J49" s="106">
        <v>1100</v>
      </c>
      <c r="K49" s="106">
        <f>6814+6103+315</f>
        <v>13232</v>
      </c>
      <c r="L49" s="106"/>
      <c r="M49" s="106"/>
      <c r="N49" s="106"/>
      <c r="O49" s="106"/>
      <c r="P49" s="106"/>
      <c r="Q49" s="108"/>
      <c r="R49" s="106"/>
      <c r="S49" s="106"/>
      <c r="T49" s="261">
        <f>3000+9870</f>
        <v>12870</v>
      </c>
      <c r="U49" s="106"/>
      <c r="V49" s="106"/>
      <c r="W49" s="108"/>
      <c r="X49" s="107"/>
    </row>
    <row r="50" spans="1:26" s="78" customFormat="1" ht="18" thickBot="1">
      <c r="A50" s="620" t="s">
        <v>4</v>
      </c>
      <c r="B50" s="621"/>
      <c r="C50" s="96">
        <f>SUM(C46:C49)</f>
        <v>50401</v>
      </c>
      <c r="D50" s="175">
        <f>SUM(D46:D49)</f>
        <v>4614</v>
      </c>
      <c r="E50" s="92"/>
      <c r="F50" s="184">
        <f>SUM(F46:F49)</f>
        <v>250</v>
      </c>
      <c r="G50" s="92">
        <f>SUM(G46:G49)</f>
        <v>3525</v>
      </c>
      <c r="H50" s="92"/>
      <c r="I50" s="92"/>
      <c r="J50" s="96">
        <f>SUM(J46:J49)</f>
        <v>296680.84</v>
      </c>
      <c r="K50" s="92">
        <f>SUM(K46:K49)</f>
        <v>13232</v>
      </c>
      <c r="L50" s="92"/>
      <c r="M50" s="92">
        <f>SUM(M46:M49)</f>
        <v>43700</v>
      </c>
      <c r="N50" s="92"/>
      <c r="O50" s="92"/>
      <c r="P50" s="92"/>
      <c r="Q50" s="94"/>
      <c r="R50" s="183"/>
      <c r="S50" s="94"/>
      <c r="T50" s="94">
        <f>SUM(T46:T49)</f>
        <v>12870</v>
      </c>
      <c r="U50" s="94"/>
      <c r="V50" s="94"/>
      <c r="W50" s="94"/>
      <c r="X50" s="96">
        <f>SUM(C50:W50)</f>
        <v>425272.84</v>
      </c>
      <c r="Y50" s="517"/>
      <c r="Z50" s="518"/>
    </row>
    <row r="51" spans="1:26" s="78" customFormat="1" ht="18" thickBot="1">
      <c r="A51" s="620" t="s">
        <v>5</v>
      </c>
      <c r="B51" s="621"/>
      <c r="C51" s="130">
        <v>1055973.64</v>
      </c>
      <c r="D51" s="215">
        <v>37449</v>
      </c>
      <c r="E51" s="175">
        <v>66324</v>
      </c>
      <c r="F51" s="92">
        <v>12330</v>
      </c>
      <c r="G51" s="92">
        <v>3525</v>
      </c>
      <c r="H51" s="92">
        <v>3654</v>
      </c>
      <c r="I51" s="92">
        <v>47930</v>
      </c>
      <c r="J51" s="96">
        <v>361783.91</v>
      </c>
      <c r="K51" s="96">
        <v>194111</v>
      </c>
      <c r="L51" s="92"/>
      <c r="M51" s="96">
        <v>58845.17</v>
      </c>
      <c r="N51" s="92"/>
      <c r="O51" s="92"/>
      <c r="P51" s="92">
        <v>15000</v>
      </c>
      <c r="Q51" s="94"/>
      <c r="R51" s="94">
        <v>149500</v>
      </c>
      <c r="S51" s="94"/>
      <c r="T51" s="94">
        <v>48500</v>
      </c>
      <c r="U51" s="94"/>
      <c r="V51" s="94"/>
      <c r="W51" s="94"/>
      <c r="X51" s="96">
        <f>SUM(C51:W51)</f>
        <v>2054925.7199999997</v>
      </c>
      <c r="Y51" s="519"/>
      <c r="Z51" s="518"/>
    </row>
    <row r="52" spans="1:24" s="78" customFormat="1" ht="17.25">
      <c r="A52" s="81">
        <v>270</v>
      </c>
      <c r="B52" s="82"/>
      <c r="C52" s="83"/>
      <c r="D52" s="83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5"/>
    </row>
    <row r="53" spans="1:24" s="78" customFormat="1" ht="17.25">
      <c r="A53" s="576">
        <v>271</v>
      </c>
      <c r="B53" s="577"/>
      <c r="C53" s="86">
        <v>9641</v>
      </c>
      <c r="D53" s="86"/>
      <c r="E53" s="89"/>
      <c r="F53" s="89"/>
      <c r="G53" s="88"/>
      <c r="H53" s="88">
        <v>11707</v>
      </c>
      <c r="I53" s="88"/>
      <c r="J53" s="88">
        <v>6893</v>
      </c>
      <c r="K53" s="88"/>
      <c r="L53" s="88"/>
      <c r="M53" s="88">
        <v>11075</v>
      </c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</row>
    <row r="54" spans="1:24" s="78" customFormat="1" ht="17.25">
      <c r="A54" s="576">
        <v>272</v>
      </c>
      <c r="B54" s="577"/>
      <c r="C54" s="86"/>
      <c r="D54" s="86"/>
      <c r="E54" s="88"/>
      <c r="F54" s="88"/>
      <c r="G54" s="88"/>
      <c r="H54" s="88"/>
      <c r="I54" s="88"/>
      <c r="J54" s="88"/>
      <c r="K54" s="88"/>
      <c r="L54" s="88"/>
      <c r="M54" s="88"/>
      <c r="N54" s="88">
        <v>6660</v>
      </c>
      <c r="O54" s="88"/>
      <c r="P54" s="88"/>
      <c r="Q54" s="88"/>
      <c r="R54" s="88"/>
      <c r="S54" s="88"/>
      <c r="T54" s="88"/>
      <c r="U54" s="88"/>
      <c r="V54" s="88"/>
      <c r="W54" s="88"/>
      <c r="X54" s="88"/>
    </row>
    <row r="55" spans="1:24" s="78" customFormat="1" ht="17.25">
      <c r="A55" s="576">
        <v>273</v>
      </c>
      <c r="B55" s="577"/>
      <c r="C55" s="86"/>
      <c r="D55" s="86"/>
      <c r="E55" s="88"/>
      <c r="F55" s="88"/>
      <c r="G55" s="88"/>
      <c r="H55" s="88"/>
      <c r="I55" s="89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</row>
    <row r="56" spans="1:24" s="78" customFormat="1" ht="17.25">
      <c r="A56" s="576">
        <v>274</v>
      </c>
      <c r="B56" s="577"/>
      <c r="C56" s="86"/>
      <c r="D56" s="86"/>
      <c r="E56" s="88"/>
      <c r="F56" s="88"/>
      <c r="G56" s="88"/>
      <c r="H56" s="88"/>
      <c r="I56" s="88"/>
      <c r="J56" s="88"/>
      <c r="K56" s="88"/>
      <c r="L56" s="88"/>
      <c r="M56" s="88">
        <v>4859</v>
      </c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</row>
    <row r="57" spans="1:24" s="78" customFormat="1" ht="17.25">
      <c r="A57" s="576">
        <v>275</v>
      </c>
      <c r="B57" s="577"/>
      <c r="C57" s="86">
        <v>11700</v>
      </c>
      <c r="D57" s="86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>
        <v>3100</v>
      </c>
      <c r="Q57" s="88"/>
      <c r="R57" s="88"/>
      <c r="S57" s="88"/>
      <c r="T57" s="88"/>
      <c r="U57" s="88"/>
      <c r="V57" s="88"/>
      <c r="W57" s="88"/>
      <c r="X57" s="88"/>
    </row>
    <row r="58" spans="1:24" s="78" customFormat="1" ht="17.25">
      <c r="A58" s="576">
        <v>276</v>
      </c>
      <c r="B58" s="577"/>
      <c r="C58" s="86"/>
      <c r="D58" s="86"/>
      <c r="E58" s="88"/>
      <c r="F58" s="88"/>
      <c r="G58" s="140">
        <v>7032</v>
      </c>
      <c r="H58" s="88">
        <v>428</v>
      </c>
      <c r="I58" s="88"/>
      <c r="J58" s="88"/>
      <c r="K58" s="88"/>
      <c r="L58" s="88"/>
      <c r="M58" s="88">
        <v>6524</v>
      </c>
      <c r="N58" s="88"/>
      <c r="O58" s="88"/>
      <c r="P58" s="140">
        <v>64674</v>
      </c>
      <c r="Q58" s="88"/>
      <c r="R58" s="88"/>
      <c r="S58" s="88"/>
      <c r="T58" s="88"/>
      <c r="U58" s="88"/>
      <c r="V58" s="88"/>
      <c r="W58" s="88"/>
      <c r="X58" s="88"/>
    </row>
    <row r="59" spans="1:24" s="78" customFormat="1" ht="17.25">
      <c r="A59" s="576">
        <v>277</v>
      </c>
      <c r="B59" s="577"/>
      <c r="C59" s="86"/>
      <c r="D59" s="86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</row>
    <row r="60" spans="1:24" s="78" customFormat="1" ht="17.25">
      <c r="A60" s="576">
        <v>278</v>
      </c>
      <c r="B60" s="577"/>
      <c r="C60" s="86"/>
      <c r="D60" s="86"/>
      <c r="E60" s="88"/>
      <c r="F60" s="88"/>
      <c r="G60" s="88"/>
      <c r="H60" s="88"/>
      <c r="I60" s="88"/>
      <c r="J60" s="88">
        <v>1495</v>
      </c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</row>
    <row r="61" spans="1:24" s="78" customFormat="1" ht="17.25">
      <c r="A61" s="576">
        <v>279</v>
      </c>
      <c r="B61" s="577"/>
      <c r="C61" s="86"/>
      <c r="D61" s="86"/>
      <c r="E61" s="88"/>
      <c r="F61" s="88"/>
      <c r="G61" s="88"/>
      <c r="H61" s="88"/>
      <c r="I61" s="88"/>
      <c r="J61" s="88">
        <v>3600</v>
      </c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</row>
    <row r="62" spans="1:24" s="78" customFormat="1" ht="17.25">
      <c r="A62" s="576">
        <v>280</v>
      </c>
      <c r="B62" s="577"/>
      <c r="C62" s="86"/>
      <c r="D62" s="86"/>
      <c r="E62" s="88"/>
      <c r="F62" s="88"/>
      <c r="G62" s="88">
        <v>15000</v>
      </c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</row>
    <row r="63" spans="1:24" s="78" customFormat="1" ht="17.25">
      <c r="A63" s="576">
        <v>281</v>
      </c>
      <c r="B63" s="580"/>
      <c r="C63" s="86"/>
      <c r="D63" s="86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</row>
    <row r="64" spans="1:24" s="78" customFormat="1" ht="17.25">
      <c r="A64" s="576">
        <v>282</v>
      </c>
      <c r="B64" s="580"/>
      <c r="C64" s="83">
        <v>9250</v>
      </c>
      <c r="D64" s="83"/>
      <c r="E64" s="104"/>
      <c r="F64" s="104"/>
      <c r="G64" s="104"/>
      <c r="H64" s="104">
        <v>4230</v>
      </c>
      <c r="I64" s="104"/>
      <c r="J64" s="104">
        <v>20390</v>
      </c>
      <c r="K64" s="104"/>
      <c r="L64" s="104"/>
      <c r="M64" s="104">
        <v>1770</v>
      </c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</row>
    <row r="65" spans="1:24" s="78" customFormat="1" ht="18" thickBot="1">
      <c r="A65" s="638">
        <v>283</v>
      </c>
      <c r="B65" s="639"/>
      <c r="C65" s="105"/>
      <c r="D65" s="105"/>
      <c r="E65" s="106"/>
      <c r="F65" s="106"/>
      <c r="G65" s="106"/>
      <c r="H65" s="106"/>
      <c r="I65" s="106">
        <f>61050+212454</f>
        <v>273504</v>
      </c>
      <c r="J65" s="106"/>
      <c r="K65" s="106"/>
      <c r="L65" s="106"/>
      <c r="M65" s="106"/>
      <c r="N65" s="106"/>
      <c r="O65" s="106"/>
      <c r="P65" s="106"/>
      <c r="Q65" s="480"/>
      <c r="R65" s="480"/>
      <c r="S65" s="480"/>
      <c r="T65" s="480"/>
      <c r="U65" s="480"/>
      <c r="V65" s="480"/>
      <c r="W65" s="480"/>
      <c r="X65" s="106"/>
    </row>
    <row r="66" spans="1:24" s="78" customFormat="1" ht="18" thickBot="1">
      <c r="A66" s="620" t="s">
        <v>4</v>
      </c>
      <c r="B66" s="621"/>
      <c r="C66" s="92">
        <f>SUM(C53:C65)</f>
        <v>30591</v>
      </c>
      <c r="D66" s="92"/>
      <c r="E66" s="96"/>
      <c r="F66" s="96"/>
      <c r="G66" s="92">
        <f>SUM(G53:G65)</f>
        <v>22032</v>
      </c>
      <c r="H66" s="92">
        <f>SUM(H53:H65)</f>
        <v>16365</v>
      </c>
      <c r="I66" s="96">
        <f>SUM(I53:I65)</f>
        <v>273504</v>
      </c>
      <c r="J66" s="184">
        <f>SUM(J53:J65)</f>
        <v>32378</v>
      </c>
      <c r="K66" s="92"/>
      <c r="L66" s="92"/>
      <c r="M66" s="92">
        <f>SUM(M53:M65)</f>
        <v>24228</v>
      </c>
      <c r="N66" s="92">
        <f>SUM(N53:N65)</f>
        <v>6660</v>
      </c>
      <c r="O66" s="92"/>
      <c r="P66" s="175">
        <f>SUM(P53:P65)</f>
        <v>67774</v>
      </c>
      <c r="Q66" s="94"/>
      <c r="R66" s="94"/>
      <c r="S66" s="94"/>
      <c r="T66" s="94"/>
      <c r="U66" s="94"/>
      <c r="V66" s="94"/>
      <c r="W66" s="94"/>
      <c r="X66" s="96">
        <f>SUM(C66:W66)</f>
        <v>473532</v>
      </c>
    </row>
    <row r="67" spans="1:24" s="78" customFormat="1" ht="18" thickBot="1">
      <c r="A67" s="620" t="s">
        <v>5</v>
      </c>
      <c r="B67" s="621"/>
      <c r="C67" s="130">
        <v>141418.05</v>
      </c>
      <c r="D67" s="97"/>
      <c r="E67" s="96">
        <v>95916.85</v>
      </c>
      <c r="F67" s="175"/>
      <c r="G67" s="92">
        <v>195936</v>
      </c>
      <c r="H67" s="92">
        <v>49707</v>
      </c>
      <c r="I67" s="96">
        <v>587059.8</v>
      </c>
      <c r="J67" s="92">
        <v>82547</v>
      </c>
      <c r="K67" s="92"/>
      <c r="L67" s="92"/>
      <c r="M67" s="175">
        <v>171945</v>
      </c>
      <c r="N67" s="92">
        <v>105834</v>
      </c>
      <c r="O67" s="92"/>
      <c r="P67" s="175">
        <v>323383</v>
      </c>
      <c r="Q67" s="94"/>
      <c r="R67" s="94"/>
      <c r="S67" s="94"/>
      <c r="T67" s="94"/>
      <c r="U67" s="94"/>
      <c r="V67" s="94"/>
      <c r="W67" s="94"/>
      <c r="X67" s="96">
        <f>SUM(C67:W67)</f>
        <v>1753746.7000000002</v>
      </c>
    </row>
    <row r="68" spans="1:24" s="78" customFormat="1" ht="17.25">
      <c r="A68" s="99">
        <v>300</v>
      </c>
      <c r="B68" s="80"/>
      <c r="C68" s="100"/>
      <c r="D68" s="100"/>
      <c r="E68" s="101"/>
      <c r="F68" s="101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3"/>
    </row>
    <row r="69" spans="1:24" s="78" customFormat="1" ht="17.25">
      <c r="A69" s="581">
        <v>301</v>
      </c>
      <c r="B69" s="580"/>
      <c r="C69" s="127">
        <v>18811.06</v>
      </c>
      <c r="D69" s="127"/>
      <c r="E69" s="101"/>
      <c r="F69" s="101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3"/>
    </row>
    <row r="70" spans="1:24" s="78" customFormat="1" ht="17.25">
      <c r="A70" s="581">
        <v>302</v>
      </c>
      <c r="B70" s="580"/>
      <c r="C70" s="127">
        <v>3185.46</v>
      </c>
      <c r="D70" s="127"/>
      <c r="E70" s="101"/>
      <c r="F70" s="101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3"/>
    </row>
    <row r="71" spans="1:24" s="78" customFormat="1" ht="17.25">
      <c r="A71" s="581">
        <v>303</v>
      </c>
      <c r="B71" s="580"/>
      <c r="C71" s="128">
        <v>3042.76</v>
      </c>
      <c r="D71" s="128"/>
      <c r="E71" s="104"/>
      <c r="F71" s="104"/>
      <c r="G71" s="84"/>
      <c r="H71" s="84"/>
      <c r="I71" s="84"/>
      <c r="J71" s="84"/>
      <c r="K71" s="84"/>
      <c r="L71" s="84"/>
      <c r="M71" s="84"/>
      <c r="N71" s="104"/>
      <c r="O71" s="84"/>
      <c r="P71" s="84"/>
      <c r="Q71" s="84"/>
      <c r="R71" s="84"/>
      <c r="S71" s="84"/>
      <c r="T71" s="84"/>
      <c r="U71" s="84"/>
      <c r="V71" s="84"/>
      <c r="W71" s="84"/>
      <c r="X71" s="85"/>
    </row>
    <row r="72" spans="1:24" s="78" customFormat="1" ht="18" thickBot="1">
      <c r="A72" s="581">
        <v>304</v>
      </c>
      <c r="B72" s="580"/>
      <c r="C72" s="120">
        <v>2604</v>
      </c>
      <c r="D72" s="120"/>
      <c r="E72" s="120"/>
      <c r="F72" s="120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121"/>
    </row>
    <row r="73" spans="1:24" s="78" customFormat="1" ht="18" thickBot="1">
      <c r="A73" s="620" t="s">
        <v>4</v>
      </c>
      <c r="B73" s="621"/>
      <c r="C73" s="129">
        <f>SUM(C69:C72)</f>
        <v>27643.28</v>
      </c>
      <c r="D73" s="129"/>
      <c r="E73" s="122"/>
      <c r="F73" s="122"/>
      <c r="G73" s="123"/>
      <c r="H73" s="123"/>
      <c r="I73" s="123"/>
      <c r="J73" s="123"/>
      <c r="K73" s="123"/>
      <c r="L73" s="123"/>
      <c r="M73" s="123"/>
      <c r="N73" s="122"/>
      <c r="O73" s="123"/>
      <c r="P73" s="123"/>
      <c r="Q73" s="124"/>
      <c r="R73" s="124"/>
      <c r="S73" s="124"/>
      <c r="T73" s="124"/>
      <c r="U73" s="124"/>
      <c r="V73" s="124"/>
      <c r="W73" s="124"/>
      <c r="X73" s="129">
        <f>SUM(C73:W73)</f>
        <v>27643.28</v>
      </c>
    </row>
    <row r="74" spans="1:24" s="78" customFormat="1" ht="18" thickBot="1">
      <c r="A74" s="620" t="s">
        <v>5</v>
      </c>
      <c r="B74" s="621"/>
      <c r="C74" s="130">
        <v>301913.18</v>
      </c>
      <c r="D74" s="130"/>
      <c r="E74" s="92"/>
      <c r="F74" s="92"/>
      <c r="G74" s="93"/>
      <c r="H74" s="93"/>
      <c r="I74" s="93"/>
      <c r="J74" s="93"/>
      <c r="K74" s="93"/>
      <c r="L74" s="93"/>
      <c r="M74" s="93"/>
      <c r="N74" s="92"/>
      <c r="O74" s="93"/>
      <c r="P74" s="93"/>
      <c r="Q74" s="98"/>
      <c r="R74" s="98"/>
      <c r="S74" s="98"/>
      <c r="T74" s="98"/>
      <c r="U74" s="98"/>
      <c r="V74" s="98"/>
      <c r="W74" s="98"/>
      <c r="X74" s="96">
        <f>SUM(C74:W74)</f>
        <v>301913.18</v>
      </c>
    </row>
    <row r="75" spans="1:24" s="78" customFormat="1" ht="17.25">
      <c r="A75" s="539"/>
      <c r="B75" s="119"/>
      <c r="C75" s="118"/>
      <c r="D75" s="118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540"/>
    </row>
    <row r="76" spans="1:24" s="78" customFormat="1" ht="17.25">
      <c r="A76" s="664"/>
      <c r="B76" s="664"/>
      <c r="C76" s="118"/>
      <c r="D76" s="118"/>
      <c r="E76" s="119"/>
      <c r="F76" s="119"/>
      <c r="G76" s="234"/>
      <c r="H76" s="119"/>
      <c r="I76" s="541"/>
      <c r="J76" s="118"/>
      <c r="K76" s="234"/>
      <c r="L76" s="234"/>
      <c r="M76" s="119"/>
      <c r="N76" s="522"/>
      <c r="O76" s="119"/>
      <c r="P76" s="119"/>
      <c r="Q76" s="119"/>
      <c r="R76" s="119"/>
      <c r="S76" s="119"/>
      <c r="T76" s="522"/>
      <c r="U76" s="118"/>
      <c r="V76" s="118"/>
      <c r="W76" s="119"/>
      <c r="X76" s="540"/>
    </row>
    <row r="77" spans="1:24" s="78" customFormat="1" ht="17.25">
      <c r="A77" s="72" t="s">
        <v>41</v>
      </c>
      <c r="B77" s="73"/>
      <c r="C77" s="74" t="s">
        <v>7</v>
      </c>
      <c r="D77" s="76"/>
      <c r="E77" s="131"/>
      <c r="F77" s="131"/>
      <c r="G77" s="75" t="s">
        <v>9</v>
      </c>
      <c r="H77" s="74" t="s">
        <v>12</v>
      </c>
      <c r="I77" s="132"/>
      <c r="J77" s="74" t="s">
        <v>36</v>
      </c>
      <c r="K77" s="132"/>
      <c r="L77" s="508" t="s">
        <v>52</v>
      </c>
      <c r="M77" s="74" t="s">
        <v>17</v>
      </c>
      <c r="N77" s="76"/>
      <c r="O77" s="76"/>
      <c r="P77" s="132"/>
      <c r="Q77" s="76" t="s">
        <v>32</v>
      </c>
      <c r="R77" s="75" t="s">
        <v>20</v>
      </c>
      <c r="S77" s="74"/>
      <c r="T77" s="74" t="s">
        <v>22</v>
      </c>
      <c r="U77" s="76"/>
      <c r="V77" s="132"/>
      <c r="W77" s="74" t="s">
        <v>25</v>
      </c>
      <c r="X77" s="137" t="s">
        <v>2</v>
      </c>
    </row>
    <row r="78" spans="1:24" s="78" customFormat="1" ht="17.25">
      <c r="A78" s="79" t="s">
        <v>3</v>
      </c>
      <c r="B78" s="80"/>
      <c r="C78" s="75" t="s">
        <v>8</v>
      </c>
      <c r="D78" s="75"/>
      <c r="E78" s="75" t="s">
        <v>11</v>
      </c>
      <c r="F78" s="136" t="s">
        <v>10</v>
      </c>
      <c r="G78" s="75" t="s">
        <v>34</v>
      </c>
      <c r="H78" s="75" t="s">
        <v>13</v>
      </c>
      <c r="I78" s="75" t="s">
        <v>14</v>
      </c>
      <c r="J78" s="136" t="s">
        <v>48</v>
      </c>
      <c r="K78" s="75" t="s">
        <v>37</v>
      </c>
      <c r="L78" s="136" t="s">
        <v>53</v>
      </c>
      <c r="M78" s="75" t="s">
        <v>15</v>
      </c>
      <c r="N78" s="75" t="s">
        <v>16</v>
      </c>
      <c r="O78" s="75" t="s">
        <v>18</v>
      </c>
      <c r="P78" s="75" t="s">
        <v>19</v>
      </c>
      <c r="Q78" s="77" t="s">
        <v>33</v>
      </c>
      <c r="R78" s="77" t="s">
        <v>21</v>
      </c>
      <c r="S78" s="77"/>
      <c r="T78" s="77" t="s">
        <v>23</v>
      </c>
      <c r="U78" s="77" t="s">
        <v>35</v>
      </c>
      <c r="V78" s="77" t="s">
        <v>43</v>
      </c>
      <c r="W78" s="77" t="s">
        <v>26</v>
      </c>
      <c r="X78" s="138"/>
    </row>
    <row r="79" spans="1:24" s="119" customFormat="1" ht="17.25">
      <c r="A79" s="81">
        <v>400</v>
      </c>
      <c r="B79" s="82"/>
      <c r="C79" s="83"/>
      <c r="D79" s="83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5"/>
    </row>
    <row r="80" spans="1:24" s="119" customFormat="1" ht="18" thickBot="1">
      <c r="A80" s="74">
        <v>403</v>
      </c>
      <c r="B80" s="132"/>
      <c r="C80" s="86"/>
      <c r="D80" s="86"/>
      <c r="E80" s="87"/>
      <c r="F80" s="87"/>
      <c r="G80" s="181"/>
      <c r="H80" s="87"/>
      <c r="I80" s="140">
        <f>20000+312728</f>
        <v>332728</v>
      </c>
      <c r="J80" s="88"/>
      <c r="K80" s="181"/>
      <c r="L80" s="181"/>
      <c r="M80" s="87"/>
      <c r="N80" s="89"/>
      <c r="O80" s="87"/>
      <c r="P80" s="87"/>
      <c r="Q80" s="87"/>
      <c r="R80" s="87"/>
      <c r="S80" s="87"/>
      <c r="T80" s="89"/>
      <c r="U80" s="88">
        <v>20000</v>
      </c>
      <c r="V80" s="88"/>
      <c r="W80" s="87"/>
      <c r="X80" s="90"/>
    </row>
    <row r="81" spans="1:24" s="119" customFormat="1" ht="18" thickBot="1">
      <c r="A81" s="248" t="s">
        <v>4</v>
      </c>
      <c r="B81" s="247"/>
      <c r="C81" s="182"/>
      <c r="D81" s="182"/>
      <c r="E81" s="96"/>
      <c r="F81" s="96"/>
      <c r="G81" s="175"/>
      <c r="H81" s="96"/>
      <c r="I81" s="520">
        <f>SUM(I80)</f>
        <v>332728</v>
      </c>
      <c r="J81" s="92"/>
      <c r="K81" s="175"/>
      <c r="L81" s="96"/>
      <c r="M81" s="96"/>
      <c r="N81" s="182"/>
      <c r="O81" s="96"/>
      <c r="P81" s="96"/>
      <c r="Q81" s="95"/>
      <c r="R81" s="521"/>
      <c r="S81" s="95"/>
      <c r="T81" s="521"/>
      <c r="U81" s="94">
        <f>SUM(U80)</f>
        <v>20000</v>
      </c>
      <c r="V81" s="94"/>
      <c r="W81" s="95"/>
      <c r="X81" s="175">
        <f>SUM(I81:W81)</f>
        <v>352728</v>
      </c>
    </row>
    <row r="82" spans="1:24" s="119" customFormat="1" ht="18" thickBot="1">
      <c r="A82" s="248" t="s">
        <v>5</v>
      </c>
      <c r="B82" s="247"/>
      <c r="C82" s="97"/>
      <c r="D82" s="97"/>
      <c r="E82" s="93"/>
      <c r="F82" s="93"/>
      <c r="G82" s="176"/>
      <c r="H82" s="93"/>
      <c r="I82" s="175">
        <v>871552</v>
      </c>
      <c r="J82" s="92"/>
      <c r="K82" s="176">
        <v>70000</v>
      </c>
      <c r="L82" s="93"/>
      <c r="M82" s="93"/>
      <c r="N82" s="96"/>
      <c r="O82" s="93"/>
      <c r="P82" s="92"/>
      <c r="Q82" s="98"/>
      <c r="R82" s="237"/>
      <c r="S82" s="98"/>
      <c r="T82" s="95"/>
      <c r="U82" s="94">
        <v>68000</v>
      </c>
      <c r="V82" s="94"/>
      <c r="W82" s="98"/>
      <c r="X82" s="96">
        <f>SUM(C82:W82)</f>
        <v>1009552</v>
      </c>
    </row>
    <row r="83" spans="1:24" s="78" customFormat="1" ht="21.75" customHeight="1">
      <c r="A83" s="249">
        <v>450</v>
      </c>
      <c r="B83" s="250"/>
      <c r="C83" s="86"/>
      <c r="D83" s="86"/>
      <c r="E83" s="181"/>
      <c r="F83" s="181"/>
      <c r="G83" s="87"/>
      <c r="H83" s="181"/>
      <c r="I83" s="87"/>
      <c r="J83" s="87"/>
      <c r="K83" s="87"/>
      <c r="L83" s="87"/>
      <c r="M83" s="181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90"/>
    </row>
    <row r="84" spans="1:24" s="78" customFormat="1" ht="17.25">
      <c r="A84" s="74">
        <v>452</v>
      </c>
      <c r="B84" s="132"/>
      <c r="C84" s="86"/>
      <c r="D84" s="86"/>
      <c r="E84" s="87"/>
      <c r="F84" s="181"/>
      <c r="G84" s="87"/>
      <c r="H84" s="181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90"/>
    </row>
    <row r="85" spans="1:24" s="78" customFormat="1" ht="17.25">
      <c r="A85" s="74">
        <v>454</v>
      </c>
      <c r="B85" s="132"/>
      <c r="C85" s="86"/>
      <c r="D85" s="86"/>
      <c r="E85" s="87"/>
      <c r="F85" s="181"/>
      <c r="G85" s="87"/>
      <c r="H85" s="181"/>
      <c r="I85" s="87"/>
      <c r="J85" s="87"/>
      <c r="K85" s="87"/>
      <c r="L85" s="87"/>
      <c r="M85" s="87"/>
      <c r="N85" s="87"/>
      <c r="O85" s="87"/>
      <c r="P85" s="87"/>
      <c r="Q85" s="89"/>
      <c r="R85" s="87"/>
      <c r="S85" s="87"/>
      <c r="T85" s="87"/>
      <c r="U85" s="87"/>
      <c r="V85" s="87"/>
      <c r="W85" s="87"/>
      <c r="X85" s="90"/>
    </row>
    <row r="86" spans="1:24" s="78" customFormat="1" ht="17.25">
      <c r="A86" s="74">
        <v>456</v>
      </c>
      <c r="B86" s="132"/>
      <c r="C86" s="86"/>
      <c r="D86" s="86"/>
      <c r="E86" s="87"/>
      <c r="F86" s="181"/>
      <c r="G86" s="87"/>
      <c r="H86" s="87"/>
      <c r="I86" s="87"/>
      <c r="J86" s="87"/>
      <c r="K86" s="89"/>
      <c r="L86" s="87"/>
      <c r="M86" s="87"/>
      <c r="N86" s="181"/>
      <c r="O86" s="87"/>
      <c r="P86" s="87"/>
      <c r="Q86" s="87"/>
      <c r="R86" s="87"/>
      <c r="S86" s="87"/>
      <c r="T86" s="87"/>
      <c r="U86" s="87"/>
      <c r="V86" s="87"/>
      <c r="W86" s="87"/>
      <c r="X86" s="90"/>
    </row>
    <row r="87" spans="1:24" s="78" customFormat="1" ht="17.25">
      <c r="A87" s="74">
        <v>457</v>
      </c>
      <c r="B87" s="132"/>
      <c r="C87" s="86">
        <v>8900</v>
      </c>
      <c r="D87" s="86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8"/>
      <c r="Q87" s="87"/>
      <c r="R87" s="87"/>
      <c r="S87" s="87"/>
      <c r="T87" s="87"/>
      <c r="U87" s="87"/>
      <c r="V87" s="87"/>
      <c r="W87" s="87"/>
      <c r="X87" s="90"/>
    </row>
    <row r="88" spans="1:24" s="78" customFormat="1" ht="17.25">
      <c r="A88" s="74">
        <v>458</v>
      </c>
      <c r="B88" s="132"/>
      <c r="C88" s="86"/>
      <c r="D88" s="86"/>
      <c r="E88" s="87"/>
      <c r="F88" s="87"/>
      <c r="G88" s="87"/>
      <c r="H88" s="87"/>
      <c r="I88" s="87"/>
      <c r="J88" s="87"/>
      <c r="K88" s="89"/>
      <c r="L88" s="87"/>
      <c r="M88" s="87"/>
      <c r="N88" s="87"/>
      <c r="O88" s="87"/>
      <c r="P88" s="88"/>
      <c r="Q88" s="87"/>
      <c r="R88" s="87"/>
      <c r="S88" s="87"/>
      <c r="T88" s="87"/>
      <c r="U88" s="87"/>
      <c r="V88" s="87"/>
      <c r="W88" s="87"/>
      <c r="X88" s="90"/>
    </row>
    <row r="89" spans="1:24" s="78" customFormat="1" ht="17.25">
      <c r="A89" s="74">
        <v>459</v>
      </c>
      <c r="B89" s="132"/>
      <c r="C89" s="86"/>
      <c r="D89" s="86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8"/>
      <c r="Q89" s="87"/>
      <c r="R89" s="87"/>
      <c r="S89" s="87"/>
      <c r="T89" s="87"/>
      <c r="U89" s="87"/>
      <c r="V89" s="87"/>
      <c r="W89" s="87"/>
      <c r="X89" s="90"/>
    </row>
    <row r="90" spans="1:24" s="78" customFormat="1" ht="17.25">
      <c r="A90" s="74">
        <v>466</v>
      </c>
      <c r="B90" s="132"/>
      <c r="C90" s="86"/>
      <c r="D90" s="86"/>
      <c r="E90" s="87"/>
      <c r="F90" s="87"/>
      <c r="G90" s="87"/>
      <c r="H90" s="87"/>
      <c r="I90" s="87"/>
      <c r="J90" s="89"/>
      <c r="K90" s="87"/>
      <c r="L90" s="87"/>
      <c r="M90" s="87"/>
      <c r="N90" s="87"/>
      <c r="O90" s="87"/>
      <c r="P90" s="88"/>
      <c r="Q90" s="87"/>
      <c r="R90" s="87"/>
      <c r="S90" s="87"/>
      <c r="T90" s="87"/>
      <c r="U90" s="87"/>
      <c r="V90" s="87"/>
      <c r="W90" s="87"/>
      <c r="X90" s="90"/>
    </row>
    <row r="91" spans="1:24" s="78" customFormat="1" ht="18" thickBot="1">
      <c r="A91" s="74">
        <v>468</v>
      </c>
      <c r="B91" s="132"/>
      <c r="C91" s="86">
        <v>8600</v>
      </c>
      <c r="D91" s="86"/>
      <c r="E91" s="87"/>
      <c r="F91" s="89">
        <f>6809+47045</f>
        <v>53854</v>
      </c>
      <c r="G91" s="87"/>
      <c r="H91" s="87"/>
      <c r="I91" s="87"/>
      <c r="J91" s="87"/>
      <c r="K91" s="87"/>
      <c r="L91" s="87"/>
      <c r="M91" s="87"/>
      <c r="N91" s="87"/>
      <c r="O91" s="87"/>
      <c r="P91" s="88"/>
      <c r="Q91" s="87"/>
      <c r="R91" s="87"/>
      <c r="S91" s="87"/>
      <c r="T91" s="87"/>
      <c r="U91" s="87"/>
      <c r="V91" s="87"/>
      <c r="W91" s="87"/>
      <c r="X91" s="90"/>
    </row>
    <row r="92" spans="1:24" s="78" customFormat="1" ht="18" thickBot="1">
      <c r="A92" s="248" t="s">
        <v>4</v>
      </c>
      <c r="B92" s="247"/>
      <c r="C92" s="92">
        <f>SUM(C87:C91)</f>
        <v>17500</v>
      </c>
      <c r="D92" s="92"/>
      <c r="E92" s="523"/>
      <c r="F92" s="96">
        <f>SUM(F87:F91)</f>
        <v>53854</v>
      </c>
      <c r="G92" s="93"/>
      <c r="H92" s="176"/>
      <c r="I92" s="93"/>
      <c r="J92" s="96"/>
      <c r="K92" s="96"/>
      <c r="L92" s="93"/>
      <c r="M92" s="176"/>
      <c r="N92" s="176"/>
      <c r="O92" s="93"/>
      <c r="P92" s="92"/>
      <c r="Q92" s="94"/>
      <c r="R92" s="94"/>
      <c r="S92" s="94"/>
      <c r="T92" s="94"/>
      <c r="U92" s="94"/>
      <c r="V92" s="94"/>
      <c r="W92" s="94"/>
      <c r="X92" s="92">
        <f>SUM(C92:W92)</f>
        <v>71354</v>
      </c>
    </row>
    <row r="93" spans="1:24" s="78" customFormat="1" ht="18" thickBot="1">
      <c r="A93" s="248" t="s">
        <v>5</v>
      </c>
      <c r="B93" s="247"/>
      <c r="C93" s="130">
        <v>102450</v>
      </c>
      <c r="D93" s="130"/>
      <c r="E93" s="96">
        <v>32500</v>
      </c>
      <c r="F93" s="96">
        <v>233254</v>
      </c>
      <c r="G93" s="96"/>
      <c r="H93" s="96">
        <v>60670</v>
      </c>
      <c r="I93" s="96"/>
      <c r="J93" s="96">
        <v>1967650</v>
      </c>
      <c r="K93" s="96"/>
      <c r="L93" s="96"/>
      <c r="M93" s="96"/>
      <c r="N93" s="96"/>
      <c r="O93" s="96"/>
      <c r="P93" s="96">
        <v>70000</v>
      </c>
      <c r="Q93" s="95"/>
      <c r="R93" s="95"/>
      <c r="S93" s="95"/>
      <c r="T93" s="95"/>
      <c r="U93" s="95"/>
      <c r="V93" s="95"/>
      <c r="W93" s="95"/>
      <c r="X93" s="96">
        <f>SUM(C93:W93)</f>
        <v>2466524</v>
      </c>
    </row>
    <row r="94" spans="1:24" s="78" customFormat="1" ht="17.25">
      <c r="A94" s="99">
        <v>500</v>
      </c>
      <c r="B94" s="80"/>
      <c r="C94" s="100"/>
      <c r="D94" s="100"/>
      <c r="E94" s="101"/>
      <c r="F94" s="101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3"/>
    </row>
    <row r="95" spans="1:24" s="78" customFormat="1" ht="17.25">
      <c r="A95" s="276">
        <v>509</v>
      </c>
      <c r="B95" s="131"/>
      <c r="C95" s="100">
        <v>99500</v>
      </c>
      <c r="D95" s="100"/>
      <c r="E95" s="101"/>
      <c r="F95" s="101"/>
      <c r="G95" s="102"/>
      <c r="H95" s="102"/>
      <c r="I95" s="102"/>
      <c r="J95" s="102"/>
      <c r="K95" s="102"/>
      <c r="L95" s="102"/>
      <c r="M95" s="103"/>
      <c r="N95" s="101"/>
      <c r="O95" s="135"/>
      <c r="P95" s="102"/>
      <c r="Q95" s="102"/>
      <c r="R95" s="102"/>
      <c r="S95" s="102"/>
      <c r="T95" s="102"/>
      <c r="U95" s="102"/>
      <c r="V95" s="102"/>
      <c r="W95" s="102"/>
      <c r="X95" s="103"/>
    </row>
    <row r="96" spans="1:24" s="78" customFormat="1" ht="17.25">
      <c r="A96" s="276">
        <v>510</v>
      </c>
      <c r="B96" s="131"/>
      <c r="C96" s="100"/>
      <c r="D96" s="100"/>
      <c r="E96" s="101"/>
      <c r="F96" s="101"/>
      <c r="G96" s="102"/>
      <c r="H96" s="102"/>
      <c r="I96" s="102"/>
      <c r="J96" s="102"/>
      <c r="K96" s="102"/>
      <c r="L96" s="102"/>
      <c r="M96" s="102"/>
      <c r="N96" s="101"/>
      <c r="O96" s="102"/>
      <c r="P96" s="102"/>
      <c r="Q96" s="102"/>
      <c r="R96" s="264"/>
      <c r="S96" s="102"/>
      <c r="T96" s="102"/>
      <c r="U96" s="102"/>
      <c r="V96" s="102"/>
      <c r="W96" s="102"/>
      <c r="X96" s="103"/>
    </row>
    <row r="97" spans="1:24" s="78" customFormat="1" ht="17.25">
      <c r="A97" s="276">
        <v>515</v>
      </c>
      <c r="B97" s="131"/>
      <c r="C97" s="105"/>
      <c r="D97" s="105"/>
      <c r="E97" s="106"/>
      <c r="F97" s="106"/>
      <c r="G97" s="108"/>
      <c r="H97" s="108"/>
      <c r="I97" s="108"/>
      <c r="J97" s="108"/>
      <c r="K97" s="108"/>
      <c r="L97" s="108"/>
      <c r="M97" s="108"/>
      <c r="N97" s="106"/>
      <c r="O97" s="108"/>
      <c r="P97" s="108"/>
      <c r="Q97" s="108"/>
      <c r="R97" s="108"/>
      <c r="S97" s="108"/>
      <c r="T97" s="261"/>
      <c r="U97" s="108"/>
      <c r="V97" s="108"/>
      <c r="W97" s="108"/>
      <c r="X97" s="107"/>
    </row>
    <row r="98" spans="1:24" s="78" customFormat="1" ht="18" thickBot="1">
      <c r="A98" s="581">
        <v>526</v>
      </c>
      <c r="B98" s="580"/>
      <c r="C98" s="120"/>
      <c r="D98" s="120"/>
      <c r="E98" s="120"/>
      <c r="F98" s="120"/>
      <c r="G98" s="91"/>
      <c r="H98" s="91"/>
      <c r="I98" s="91"/>
      <c r="J98" s="91"/>
      <c r="K98" s="91"/>
      <c r="L98" s="91"/>
      <c r="M98" s="496">
        <v>208000</v>
      </c>
      <c r="N98" s="120"/>
      <c r="O98" s="91"/>
      <c r="P98" s="179"/>
      <c r="Q98" s="91"/>
      <c r="R98" s="91"/>
      <c r="S98" s="91"/>
      <c r="T98" s="91"/>
      <c r="U98" s="91"/>
      <c r="V98" s="91"/>
      <c r="W98" s="91"/>
      <c r="X98" s="121"/>
    </row>
    <row r="99" spans="1:24" s="78" customFormat="1" ht="18" thickBot="1">
      <c r="A99" s="620" t="s">
        <v>4</v>
      </c>
      <c r="B99" s="621"/>
      <c r="C99" s="122">
        <f>SUM(C95:C98)</f>
        <v>99500</v>
      </c>
      <c r="D99" s="122"/>
      <c r="E99" s="122"/>
      <c r="F99" s="216"/>
      <c r="G99" s="123"/>
      <c r="H99" s="123"/>
      <c r="I99" s="123"/>
      <c r="J99" s="123"/>
      <c r="K99" s="123"/>
      <c r="L99" s="123"/>
      <c r="M99" s="126">
        <f>SUM(M95:M98)</f>
        <v>208000</v>
      </c>
      <c r="N99" s="122"/>
      <c r="O99" s="524"/>
      <c r="P99" s="180"/>
      <c r="Q99" s="124"/>
      <c r="R99" s="525"/>
      <c r="S99" s="124"/>
      <c r="T99" s="246"/>
      <c r="U99" s="124"/>
      <c r="V99" s="124"/>
      <c r="W99" s="124"/>
      <c r="X99" s="126">
        <f>SUM(C99:W99)</f>
        <v>307500</v>
      </c>
    </row>
    <row r="100" spans="1:24" s="78" customFormat="1" ht="18" thickBot="1">
      <c r="A100" s="620" t="s">
        <v>5</v>
      </c>
      <c r="B100" s="621"/>
      <c r="C100" s="130">
        <v>218500</v>
      </c>
      <c r="D100" s="97"/>
      <c r="E100" s="92"/>
      <c r="F100" s="92"/>
      <c r="G100" s="93"/>
      <c r="H100" s="93"/>
      <c r="I100" s="93"/>
      <c r="J100" s="96"/>
      <c r="K100" s="93"/>
      <c r="L100" s="93"/>
      <c r="M100" s="96">
        <v>531668</v>
      </c>
      <c r="N100" s="92">
        <v>849000</v>
      </c>
      <c r="O100" s="176"/>
      <c r="P100" s="176"/>
      <c r="Q100" s="98"/>
      <c r="R100" s="95"/>
      <c r="S100" s="98"/>
      <c r="T100" s="237"/>
      <c r="U100" s="98"/>
      <c r="V100" s="98"/>
      <c r="W100" s="98"/>
      <c r="X100" s="96">
        <f>SUM(C100:W100)</f>
        <v>1599168</v>
      </c>
    </row>
    <row r="101" s="78" customFormat="1" ht="17.25"/>
    <row r="102" s="78" customFormat="1" ht="17.25"/>
    <row r="103" s="78" customFormat="1" ht="17.25"/>
    <row r="104" s="78" customFormat="1" ht="17.25"/>
    <row r="105" s="78" customFormat="1" ht="17.25"/>
    <row r="106" s="78" customFormat="1" ht="17.25"/>
    <row r="107" s="78" customFormat="1" ht="17.25"/>
    <row r="108" s="78" customFormat="1" ht="17.25"/>
    <row r="109" s="78" customFormat="1" ht="17.25"/>
    <row r="110" s="78" customFormat="1" ht="17.25"/>
    <row r="111" s="78" customFormat="1" ht="17.25"/>
    <row r="112" s="78" customFormat="1" ht="17.25"/>
    <row r="113" s="78" customFormat="1" ht="17.25"/>
    <row r="114" s="78" customFormat="1" ht="17.25"/>
    <row r="115" s="78" customFormat="1" ht="17.25"/>
    <row r="116" s="78" customFormat="1" ht="17.25"/>
    <row r="117" s="78" customFormat="1" ht="17.25"/>
    <row r="118" s="78" customFormat="1" ht="17.25"/>
    <row r="119" s="78" customFormat="1" ht="17.25"/>
    <row r="120" s="78" customFormat="1" ht="17.25"/>
    <row r="121" s="78" customFormat="1" ht="17.25"/>
    <row r="122" s="78" customFormat="1" ht="17.25"/>
    <row r="123" s="78" customFormat="1" ht="17.25"/>
    <row r="124" s="78" customFormat="1" ht="17.25"/>
    <row r="125" s="78" customFormat="1" ht="17.25"/>
    <row r="126" s="78" customFormat="1" ht="17.25"/>
    <row r="127" s="78" customFormat="1" ht="17.25"/>
    <row r="128" s="78" customFormat="1" ht="17.25"/>
    <row r="129" s="78" customFormat="1" ht="17.25"/>
    <row r="130" s="78" customFormat="1" ht="17.25"/>
    <row r="131" s="78" customFormat="1" ht="17.25"/>
    <row r="132" s="78" customFormat="1" ht="17.25"/>
    <row r="133" s="78" customFormat="1" ht="17.25"/>
    <row r="134" s="78" customFormat="1" ht="17.25"/>
    <row r="135" s="78" customFormat="1" ht="17.25"/>
    <row r="136" s="78" customFormat="1" ht="17.25"/>
    <row r="137" s="78" customFormat="1" ht="17.25"/>
    <row r="138" s="78" customFormat="1" ht="17.25"/>
    <row r="139" s="78" customFormat="1" ht="17.25"/>
    <row r="140" s="78" customFormat="1" ht="17.25"/>
    <row r="141" s="78" customFormat="1" ht="17.25"/>
    <row r="142" s="78" customFormat="1" ht="17.25"/>
    <row r="143" s="78" customFormat="1" ht="17.25"/>
    <row r="144" s="78" customFormat="1" ht="17.25"/>
    <row r="145" s="78" customFormat="1" ht="17.25"/>
    <row r="146" s="78" customFormat="1" ht="17.25"/>
    <row r="147" s="78" customFormat="1" ht="17.25"/>
    <row r="148" s="78" customFormat="1" ht="17.25"/>
    <row r="149" s="78" customFormat="1" ht="17.25"/>
    <row r="150" s="78" customFormat="1" ht="17.25"/>
    <row r="151" s="78" customFormat="1" ht="17.25"/>
    <row r="152" s="78" customFormat="1" ht="17.25"/>
    <row r="153" s="78" customFormat="1" ht="17.25"/>
    <row r="154" s="78" customFormat="1" ht="17.25"/>
    <row r="155" s="78" customFormat="1" ht="17.25"/>
    <row r="156" s="78" customFormat="1" ht="17.25"/>
    <row r="157" s="78" customFormat="1" ht="17.25"/>
    <row r="158" s="78" customFormat="1" ht="17.25"/>
    <row r="159" s="78" customFormat="1" ht="17.25"/>
    <row r="160" s="78" customFormat="1" ht="17.25"/>
    <row r="161" s="78" customFormat="1" ht="17.25"/>
    <row r="162" s="78" customFormat="1" ht="17.25"/>
    <row r="163" s="78" customFormat="1" ht="17.25"/>
    <row r="164" s="78" customFormat="1" ht="17.25"/>
    <row r="165" s="78" customFormat="1" ht="17.25"/>
    <row r="166" s="78" customFormat="1" ht="17.25"/>
    <row r="167" s="78" customFormat="1" ht="17.25"/>
    <row r="168" s="78" customFormat="1" ht="17.25"/>
    <row r="169" s="78" customFormat="1" ht="17.25"/>
    <row r="170" s="78" customFormat="1" ht="17.25"/>
    <row r="171" s="78" customFormat="1" ht="17.25"/>
    <row r="172" s="78" customFormat="1" ht="17.25"/>
    <row r="173" s="78" customFormat="1" ht="17.25"/>
    <row r="174" s="78" customFormat="1" ht="17.25"/>
    <row r="175" s="78" customFormat="1" ht="17.25"/>
    <row r="176" s="78" customFormat="1" ht="17.25"/>
    <row r="177" s="78" customFormat="1" ht="17.25"/>
    <row r="178" s="78" customFormat="1" ht="17.25"/>
    <row r="179" s="78" customFormat="1" ht="17.25"/>
    <row r="180" s="78" customFormat="1" ht="17.25"/>
    <row r="181" s="78" customFormat="1" ht="17.25"/>
    <row r="182" s="78" customFormat="1" ht="17.25"/>
    <row r="183" s="78" customFormat="1" ht="17.25"/>
    <row r="184" s="78" customFormat="1" ht="17.25"/>
    <row r="185" s="78" customFormat="1" ht="17.25"/>
    <row r="186" s="78" customFormat="1" ht="17.25"/>
    <row r="187" s="78" customFormat="1" ht="17.25"/>
    <row r="188" s="78" customFormat="1" ht="17.25"/>
    <row r="189" s="78" customFormat="1" ht="17.25"/>
    <row r="190" s="78" customFormat="1" ht="17.25"/>
    <row r="191" s="78" customFormat="1" ht="17.25"/>
    <row r="192" s="78" customFormat="1" ht="17.25"/>
    <row r="193" s="78" customFormat="1" ht="17.25"/>
    <row r="194" s="78" customFormat="1" ht="17.25"/>
    <row r="195" s="78" customFormat="1" ht="17.25"/>
    <row r="196" s="78" customFormat="1" ht="17.25"/>
    <row r="197" s="78" customFormat="1" ht="17.25"/>
    <row r="198" s="78" customFormat="1" ht="17.25"/>
    <row r="199" s="78" customFormat="1" ht="17.25"/>
    <row r="200" s="78" customFormat="1" ht="17.25"/>
    <row r="201" s="78" customFormat="1" ht="17.25"/>
  </sheetData>
  <mergeCells count="77">
    <mergeCell ref="A76:B76"/>
    <mergeCell ref="A100:B100"/>
    <mergeCell ref="A63:B63"/>
    <mergeCell ref="A64:B64"/>
    <mergeCell ref="A66:B66"/>
    <mergeCell ref="A67:B67"/>
    <mergeCell ref="A73:B73"/>
    <mergeCell ref="A74:B74"/>
    <mergeCell ref="A69:B69"/>
    <mergeCell ref="A98:B98"/>
    <mergeCell ref="A19:B19"/>
    <mergeCell ref="A72:B72"/>
    <mergeCell ref="A23:B23"/>
    <mergeCell ref="A11:B11"/>
    <mergeCell ref="A12:B12"/>
    <mergeCell ref="A70:B70"/>
    <mergeCell ref="A65:B65"/>
    <mergeCell ref="A24:B24"/>
    <mergeCell ref="A15:B15"/>
    <mergeCell ref="A21:B21"/>
    <mergeCell ref="A1:X1"/>
    <mergeCell ref="A2:X2"/>
    <mergeCell ref="A3:X3"/>
    <mergeCell ref="M4:P4"/>
    <mergeCell ref="X4:X5"/>
    <mergeCell ref="C4:E4"/>
    <mergeCell ref="F4:G4"/>
    <mergeCell ref="J4:K4"/>
    <mergeCell ref="T4:V4"/>
    <mergeCell ref="A18:B18"/>
    <mergeCell ref="H4:I4"/>
    <mergeCell ref="A9:B9"/>
    <mergeCell ref="A14:B14"/>
    <mergeCell ref="A10:B10"/>
    <mergeCell ref="A16:B16"/>
    <mergeCell ref="A8:B8"/>
    <mergeCell ref="A17:B17"/>
    <mergeCell ref="A49:B49"/>
    <mergeCell ref="A50:B50"/>
    <mergeCell ref="M43:P43"/>
    <mergeCell ref="A22:B22"/>
    <mergeCell ref="A33:B33"/>
    <mergeCell ref="A32:B32"/>
    <mergeCell ref="A40:B40"/>
    <mergeCell ref="A39:B39"/>
    <mergeCell ref="A38:B38"/>
    <mergeCell ref="A37:B37"/>
    <mergeCell ref="A56:B56"/>
    <mergeCell ref="A57:B57"/>
    <mergeCell ref="A54:B54"/>
    <mergeCell ref="X43:X44"/>
    <mergeCell ref="J43:K43"/>
    <mergeCell ref="A46:B46"/>
    <mergeCell ref="A53:B53"/>
    <mergeCell ref="A47:B47"/>
    <mergeCell ref="A48:B48"/>
    <mergeCell ref="A51:B51"/>
    <mergeCell ref="A99:B99"/>
    <mergeCell ref="C43:E43"/>
    <mergeCell ref="H43:I43"/>
    <mergeCell ref="A58:B58"/>
    <mergeCell ref="A60:B60"/>
    <mergeCell ref="A61:B61"/>
    <mergeCell ref="A59:B59"/>
    <mergeCell ref="A62:B62"/>
    <mergeCell ref="A71:B71"/>
    <mergeCell ref="A55:B55"/>
    <mergeCell ref="A26:B26"/>
    <mergeCell ref="A7:B7"/>
    <mergeCell ref="F43:G43"/>
    <mergeCell ref="S43:V43"/>
    <mergeCell ref="A31:B31"/>
    <mergeCell ref="A29:B29"/>
    <mergeCell ref="A28:B28"/>
    <mergeCell ref="A27:B27"/>
    <mergeCell ref="A36:B36"/>
    <mergeCell ref="A34:B34"/>
  </mergeCells>
  <printOptions/>
  <pageMargins left="0.16" right="0.14" top="0.35" bottom="0.13" header="0.15" footer="0.1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8"/>
  <sheetViews>
    <sheetView zoomScale="90" zoomScaleNormal="90" workbookViewId="0" topLeftCell="A1">
      <selection activeCell="J107" sqref="J107"/>
    </sheetView>
  </sheetViews>
  <sheetFormatPr defaultColWidth="9.140625" defaultRowHeight="21.75"/>
  <cols>
    <col min="1" max="1" width="6.00390625" style="0" customWidth="1"/>
    <col min="2" max="2" width="8.7109375" style="0" customWidth="1"/>
    <col min="3" max="3" width="9.57421875" style="0" customWidth="1"/>
    <col min="4" max="4" width="4.57421875" style="0" customWidth="1"/>
    <col min="5" max="5" width="7.140625" style="0" customWidth="1"/>
    <col min="6" max="6" width="6.7109375" style="0" customWidth="1"/>
    <col min="7" max="7" width="6.421875" style="0" customWidth="1"/>
    <col min="8" max="8" width="7.140625" style="0" customWidth="1"/>
    <col min="9" max="9" width="6.140625" style="0" customWidth="1"/>
    <col min="10" max="10" width="9.421875" style="0" customWidth="1"/>
    <col min="11" max="11" width="7.28125" style="0" customWidth="1"/>
    <col min="12" max="12" width="9.28125" style="0" customWidth="1"/>
    <col min="13" max="13" width="7.28125" style="0" customWidth="1"/>
    <col min="14" max="14" width="6.421875" style="0" customWidth="1"/>
    <col min="15" max="15" width="6.7109375" style="0" customWidth="1"/>
    <col min="16" max="16" width="6.140625" style="0" customWidth="1"/>
    <col min="17" max="17" width="7.7109375" style="0" customWidth="1"/>
    <col min="18" max="18" width="6.7109375" style="0" customWidth="1"/>
    <col min="19" max="19" width="8.00390625" style="0" customWidth="1"/>
    <col min="20" max="20" width="11.28125" style="0" customWidth="1"/>
  </cols>
  <sheetData>
    <row r="1" spans="1:20" ht="23.25">
      <c r="A1" s="584" t="s">
        <v>0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  <c r="R1" s="584"/>
      <c r="S1" s="584"/>
      <c r="T1" s="584"/>
    </row>
    <row r="2" spans="1:20" ht="23.25">
      <c r="A2" s="584" t="s">
        <v>50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</row>
    <row r="3" spans="1:20" ht="23.25">
      <c r="A3" s="585" t="s">
        <v>63</v>
      </c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</row>
    <row r="4" spans="1:20" s="78" customFormat="1" ht="21.75" customHeight="1">
      <c r="A4" s="72" t="s">
        <v>1</v>
      </c>
      <c r="B4" s="73"/>
      <c r="C4" s="576" t="s">
        <v>7</v>
      </c>
      <c r="D4" s="588"/>
      <c r="E4" s="580"/>
      <c r="F4" s="576" t="s">
        <v>9</v>
      </c>
      <c r="G4" s="577"/>
      <c r="H4" s="576" t="s">
        <v>12</v>
      </c>
      <c r="I4" s="580"/>
      <c r="J4" s="219"/>
      <c r="K4" s="143" t="s">
        <v>36</v>
      </c>
      <c r="L4" s="576" t="s">
        <v>17</v>
      </c>
      <c r="M4" s="588"/>
      <c r="N4" s="588"/>
      <c r="O4" s="577"/>
      <c r="P4" s="576" t="s">
        <v>22</v>
      </c>
      <c r="Q4" s="580"/>
      <c r="R4" s="76" t="s">
        <v>32</v>
      </c>
      <c r="S4" s="74" t="s">
        <v>25</v>
      </c>
      <c r="T4" s="586" t="s">
        <v>2</v>
      </c>
    </row>
    <row r="5" spans="1:20" s="78" customFormat="1" ht="17.25">
      <c r="A5" s="79" t="s">
        <v>3</v>
      </c>
      <c r="B5" s="80"/>
      <c r="C5" s="75" t="s">
        <v>8</v>
      </c>
      <c r="D5" s="136" t="s">
        <v>51</v>
      </c>
      <c r="E5" s="75" t="s">
        <v>11</v>
      </c>
      <c r="F5" s="75" t="s">
        <v>10</v>
      </c>
      <c r="G5" s="75" t="s">
        <v>34</v>
      </c>
      <c r="H5" s="75" t="s">
        <v>13</v>
      </c>
      <c r="I5" s="75" t="s">
        <v>14</v>
      </c>
      <c r="J5" s="75"/>
      <c r="K5" s="136" t="s">
        <v>48</v>
      </c>
      <c r="L5" s="75" t="s">
        <v>15</v>
      </c>
      <c r="M5" s="75" t="s">
        <v>16</v>
      </c>
      <c r="N5" s="75" t="s">
        <v>18</v>
      </c>
      <c r="O5" s="75" t="s">
        <v>19</v>
      </c>
      <c r="P5" s="77" t="s">
        <v>24</v>
      </c>
      <c r="Q5" s="77" t="s">
        <v>23</v>
      </c>
      <c r="R5" s="77" t="s">
        <v>33</v>
      </c>
      <c r="S5" s="77" t="s">
        <v>26</v>
      </c>
      <c r="T5" s="587"/>
    </row>
    <row r="6" spans="1:20" s="78" customFormat="1" ht="17.25">
      <c r="A6" s="81" t="s">
        <v>6</v>
      </c>
      <c r="B6" s="82"/>
      <c r="C6" s="83"/>
      <c r="D6" s="83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5"/>
    </row>
    <row r="7" spans="1:20" s="78" customFormat="1" ht="17.25">
      <c r="A7" s="576" t="s">
        <v>28</v>
      </c>
      <c r="B7" s="580"/>
      <c r="C7" s="86"/>
      <c r="D7" s="86"/>
      <c r="E7" s="87"/>
      <c r="F7" s="87"/>
      <c r="G7" s="87"/>
      <c r="H7" s="87"/>
      <c r="I7" s="87"/>
      <c r="J7" s="87"/>
      <c r="K7" s="87"/>
      <c r="L7" s="87"/>
      <c r="M7" s="87"/>
      <c r="N7" s="87"/>
      <c r="O7" s="88"/>
      <c r="P7" s="87"/>
      <c r="Q7" s="87"/>
      <c r="R7" s="87"/>
      <c r="S7" s="87"/>
      <c r="T7" s="90"/>
    </row>
    <row r="8" spans="1:20" s="78" customFormat="1" ht="17.25">
      <c r="A8" s="576" t="s">
        <v>29</v>
      </c>
      <c r="B8" s="580"/>
      <c r="C8" s="86"/>
      <c r="D8" s="86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8">
        <f>23611+50000+3000</f>
        <v>76611</v>
      </c>
      <c r="T8" s="90"/>
    </row>
    <row r="9" spans="1:20" s="78" customFormat="1" ht="17.25">
      <c r="A9" s="576" t="s">
        <v>30</v>
      </c>
      <c r="B9" s="580"/>
      <c r="C9" s="86"/>
      <c r="D9" s="86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90"/>
    </row>
    <row r="10" spans="1:20" s="78" customFormat="1" ht="18" thickBot="1">
      <c r="A10" s="576" t="s">
        <v>31</v>
      </c>
      <c r="B10" s="580"/>
      <c r="C10" s="88"/>
      <c r="D10" s="88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9">
        <v>95140</v>
      </c>
      <c r="T10" s="186"/>
    </row>
    <row r="11" spans="1:20" s="78" customFormat="1" ht="18" thickBot="1">
      <c r="A11" s="578" t="s">
        <v>4</v>
      </c>
      <c r="B11" s="579"/>
      <c r="C11" s="145"/>
      <c r="D11" s="145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5"/>
      <c r="P11" s="147"/>
      <c r="Q11" s="147"/>
      <c r="R11" s="147"/>
      <c r="S11" s="147">
        <f>SUM(S8:S10)</f>
        <v>171751</v>
      </c>
      <c r="T11" s="145">
        <f>SUM(S11)</f>
        <v>171751</v>
      </c>
    </row>
    <row r="12" spans="1:20" s="78" customFormat="1" ht="18" thickBot="1">
      <c r="A12" s="578" t="s">
        <v>5</v>
      </c>
      <c r="B12" s="579"/>
      <c r="C12" s="148"/>
      <c r="D12" s="148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5"/>
      <c r="P12" s="149"/>
      <c r="Q12" s="149"/>
      <c r="R12" s="149"/>
      <c r="S12" s="147">
        <v>174751</v>
      </c>
      <c r="T12" s="145">
        <v>174751</v>
      </c>
    </row>
    <row r="13" spans="1:20" s="78" customFormat="1" ht="17.25">
      <c r="A13" s="99">
        <v>100</v>
      </c>
      <c r="B13" s="80"/>
      <c r="C13" s="100"/>
      <c r="D13" s="100"/>
      <c r="E13" s="101"/>
      <c r="F13" s="101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3"/>
    </row>
    <row r="14" spans="1:20" s="78" customFormat="1" ht="17.25">
      <c r="A14" s="581">
        <v>101</v>
      </c>
      <c r="B14" s="580"/>
      <c r="C14" s="100">
        <f>60720</f>
        <v>60720</v>
      </c>
      <c r="D14" s="100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2"/>
      <c r="Q14" s="102"/>
      <c r="R14" s="102"/>
      <c r="S14" s="102"/>
      <c r="T14" s="103"/>
    </row>
    <row r="15" spans="1:20" s="78" customFormat="1" ht="17.25">
      <c r="A15" s="581">
        <v>102</v>
      </c>
      <c r="B15" s="580"/>
      <c r="C15" s="100">
        <f>142540</f>
        <v>142540</v>
      </c>
      <c r="D15" s="84"/>
      <c r="E15" s="100">
        <v>58940</v>
      </c>
      <c r="F15" s="101"/>
      <c r="G15" s="101"/>
      <c r="H15" s="101">
        <v>11700</v>
      </c>
      <c r="I15" s="101"/>
      <c r="J15" s="101"/>
      <c r="K15" s="101">
        <v>9835</v>
      </c>
      <c r="L15" s="101">
        <v>46090</v>
      </c>
      <c r="M15" s="101"/>
      <c r="N15" s="101"/>
      <c r="O15" s="101"/>
      <c r="P15" s="102"/>
      <c r="Q15" s="102"/>
      <c r="R15" s="102"/>
      <c r="S15" s="102"/>
      <c r="T15" s="103"/>
    </row>
    <row r="16" spans="1:20" s="78" customFormat="1" ht="17.25">
      <c r="A16" s="581">
        <v>103</v>
      </c>
      <c r="B16" s="580"/>
      <c r="C16" s="104">
        <v>170</v>
      </c>
      <c r="D16" s="84"/>
      <c r="E16" s="83">
        <v>4350</v>
      </c>
      <c r="F16" s="104"/>
      <c r="G16" s="104"/>
      <c r="H16" s="104">
        <v>110</v>
      </c>
      <c r="I16" s="104"/>
      <c r="J16" s="104"/>
      <c r="K16" s="104">
        <v>1500</v>
      </c>
      <c r="L16" s="104">
        <v>1500</v>
      </c>
      <c r="M16" s="104"/>
      <c r="N16" s="104"/>
      <c r="O16" s="104"/>
      <c r="P16" s="84"/>
      <c r="Q16" s="84"/>
      <c r="R16" s="84"/>
      <c r="S16" s="84"/>
      <c r="T16" s="85"/>
    </row>
    <row r="17" spans="1:20" s="78" customFormat="1" ht="18" thickBot="1">
      <c r="A17" s="581">
        <v>105</v>
      </c>
      <c r="B17" s="580"/>
      <c r="C17" s="105">
        <v>3500</v>
      </c>
      <c r="D17" s="87"/>
      <c r="E17" s="105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8"/>
      <c r="Q17" s="108"/>
      <c r="R17" s="108"/>
      <c r="S17" s="108"/>
      <c r="T17" s="107"/>
    </row>
    <row r="18" spans="1:20" s="78" customFormat="1" ht="18" thickBot="1">
      <c r="A18" s="578" t="s">
        <v>4</v>
      </c>
      <c r="B18" s="579"/>
      <c r="C18" s="145">
        <f>SUM(C14:C17)</f>
        <v>206930</v>
      </c>
      <c r="D18" s="93"/>
      <c r="E18" s="148">
        <f>SUM(E14:E17)</f>
        <v>63290</v>
      </c>
      <c r="F18" s="145"/>
      <c r="G18" s="145"/>
      <c r="H18" s="145">
        <f>SUM(H14:H17)</f>
        <v>11810</v>
      </c>
      <c r="I18" s="145"/>
      <c r="J18" s="145"/>
      <c r="K18" s="145">
        <f>SUM(K14:K17)</f>
        <v>11335</v>
      </c>
      <c r="L18" s="145">
        <f>SUM(L14:L17)</f>
        <v>47590</v>
      </c>
      <c r="M18" s="145"/>
      <c r="N18" s="145"/>
      <c r="O18" s="145"/>
      <c r="P18" s="149"/>
      <c r="Q18" s="149"/>
      <c r="R18" s="149"/>
      <c r="S18" s="149"/>
      <c r="T18" s="150">
        <f>SUM(C18:S18)</f>
        <v>340955</v>
      </c>
    </row>
    <row r="19" spans="1:20" s="78" customFormat="1" ht="18" thickBot="1">
      <c r="A19" s="578" t="s">
        <v>5</v>
      </c>
      <c r="B19" s="579"/>
      <c r="C19" s="145">
        <v>407048</v>
      </c>
      <c r="D19" s="93"/>
      <c r="E19" s="148">
        <v>126580</v>
      </c>
      <c r="F19" s="145"/>
      <c r="G19" s="146"/>
      <c r="H19" s="145">
        <v>23620</v>
      </c>
      <c r="I19" s="146"/>
      <c r="J19" s="146"/>
      <c r="K19" s="151">
        <v>22135</v>
      </c>
      <c r="L19" s="145">
        <v>94740</v>
      </c>
      <c r="M19" s="145"/>
      <c r="N19" s="146"/>
      <c r="O19" s="151"/>
      <c r="P19" s="149"/>
      <c r="Q19" s="149"/>
      <c r="R19" s="149"/>
      <c r="S19" s="149"/>
      <c r="T19" s="150">
        <f>SUM(C19:S19)</f>
        <v>674123</v>
      </c>
    </row>
    <row r="20" spans="1:20" s="78" customFormat="1" ht="17.25">
      <c r="A20" s="111">
        <v>120</v>
      </c>
      <c r="B20" s="112"/>
      <c r="C20" s="113"/>
      <c r="D20" s="113"/>
      <c r="E20" s="114"/>
      <c r="F20" s="114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6"/>
    </row>
    <row r="21" spans="1:20" s="78" customFormat="1" ht="17.25">
      <c r="A21" s="581">
        <v>121</v>
      </c>
      <c r="B21" s="580"/>
      <c r="C21" s="104">
        <v>12560</v>
      </c>
      <c r="D21" s="104"/>
      <c r="E21" s="104"/>
      <c r="F21" s="104">
        <v>13310</v>
      </c>
      <c r="G21" s="104"/>
      <c r="H21" s="104"/>
      <c r="I21" s="104"/>
      <c r="J21" s="104"/>
      <c r="K21" s="104">
        <v>24020</v>
      </c>
      <c r="L21" s="104"/>
      <c r="M21" s="104"/>
      <c r="N21" s="104"/>
      <c r="O21" s="104"/>
      <c r="P21" s="84"/>
      <c r="Q21" s="84"/>
      <c r="R21" s="84"/>
      <c r="S21" s="84"/>
      <c r="T21" s="85"/>
    </row>
    <row r="22" spans="1:20" s="78" customFormat="1" ht="18" thickBot="1">
      <c r="A22" s="581">
        <v>122</v>
      </c>
      <c r="B22" s="580"/>
      <c r="C22" s="105"/>
      <c r="D22" s="105"/>
      <c r="E22" s="106"/>
      <c r="F22" s="106"/>
      <c r="G22" s="106"/>
      <c r="H22" s="106"/>
      <c r="I22" s="106"/>
      <c r="J22" s="106"/>
      <c r="K22" s="106">
        <v>1500</v>
      </c>
      <c r="L22" s="106"/>
      <c r="M22" s="106"/>
      <c r="N22" s="106"/>
      <c r="O22" s="106"/>
      <c r="P22" s="108"/>
      <c r="Q22" s="108"/>
      <c r="R22" s="108"/>
      <c r="S22" s="108"/>
      <c r="T22" s="107"/>
    </row>
    <row r="23" spans="1:20" s="78" customFormat="1" ht="18" thickBot="1">
      <c r="A23" s="578" t="s">
        <v>4</v>
      </c>
      <c r="B23" s="579"/>
      <c r="C23" s="145">
        <f>SUM(C21:C22)</f>
        <v>12560</v>
      </c>
      <c r="D23" s="145"/>
      <c r="E23" s="145"/>
      <c r="F23" s="145">
        <f>SUM(F21:F22)</f>
        <v>13310</v>
      </c>
      <c r="G23" s="145"/>
      <c r="H23" s="145"/>
      <c r="I23" s="145"/>
      <c r="J23" s="145"/>
      <c r="K23" s="145">
        <f>SUM(K21:K22)</f>
        <v>25520</v>
      </c>
      <c r="L23" s="145"/>
      <c r="M23" s="145"/>
      <c r="N23" s="145"/>
      <c r="O23" s="145"/>
      <c r="P23" s="149"/>
      <c r="Q23" s="149"/>
      <c r="R23" s="149"/>
      <c r="S23" s="149"/>
      <c r="T23" s="145">
        <f>SUM(C23:S23)</f>
        <v>51390</v>
      </c>
    </row>
    <row r="24" spans="1:20" s="78" customFormat="1" ht="18" thickBot="1">
      <c r="A24" s="578" t="s">
        <v>5</v>
      </c>
      <c r="B24" s="579"/>
      <c r="C24" s="148">
        <v>25120</v>
      </c>
      <c r="D24" s="148"/>
      <c r="E24" s="145"/>
      <c r="F24" s="145">
        <v>26620</v>
      </c>
      <c r="G24" s="145"/>
      <c r="H24" s="146"/>
      <c r="I24" s="146"/>
      <c r="J24" s="146"/>
      <c r="K24" s="151">
        <v>51040</v>
      </c>
      <c r="L24" s="146"/>
      <c r="M24" s="145"/>
      <c r="N24" s="146"/>
      <c r="O24" s="145"/>
      <c r="P24" s="149"/>
      <c r="Q24" s="149"/>
      <c r="R24" s="149"/>
      <c r="S24" s="149"/>
      <c r="T24" s="150">
        <f>SUM(C24:S24)</f>
        <v>102780</v>
      </c>
    </row>
    <row r="25" spans="1:20" s="78" customFormat="1" ht="17.25">
      <c r="A25" s="81">
        <v>130</v>
      </c>
      <c r="B25" s="82"/>
      <c r="C25" s="83"/>
      <c r="D25" s="83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5"/>
    </row>
    <row r="26" spans="1:20" s="78" customFormat="1" ht="17.25">
      <c r="A26" s="576">
        <v>131</v>
      </c>
      <c r="B26" s="580"/>
      <c r="C26" s="86">
        <v>16020</v>
      </c>
      <c r="D26" s="84"/>
      <c r="E26" s="86">
        <v>21360</v>
      </c>
      <c r="F26" s="88">
        <v>21360</v>
      </c>
      <c r="G26" s="88"/>
      <c r="H26" s="88">
        <v>16020</v>
      </c>
      <c r="I26" s="87"/>
      <c r="J26" s="87"/>
      <c r="K26" s="181">
        <v>74760</v>
      </c>
      <c r="L26" s="88">
        <v>26700</v>
      </c>
      <c r="M26" s="88">
        <v>5340</v>
      </c>
      <c r="N26" s="88">
        <v>5340</v>
      </c>
      <c r="O26" s="88"/>
      <c r="P26" s="87"/>
      <c r="Q26" s="87"/>
      <c r="R26" s="88"/>
      <c r="S26" s="87"/>
      <c r="T26" s="90"/>
    </row>
    <row r="27" spans="1:20" s="78" customFormat="1" ht="18" thickBot="1">
      <c r="A27" s="576">
        <v>132</v>
      </c>
      <c r="B27" s="580"/>
      <c r="C27" s="86">
        <v>4500</v>
      </c>
      <c r="D27" s="87"/>
      <c r="E27" s="86">
        <v>6000</v>
      </c>
      <c r="F27" s="88">
        <v>6000</v>
      </c>
      <c r="G27" s="88"/>
      <c r="H27" s="88">
        <v>4500</v>
      </c>
      <c r="I27" s="87"/>
      <c r="J27" s="87"/>
      <c r="K27" s="181">
        <v>21000</v>
      </c>
      <c r="L27" s="88">
        <v>7500</v>
      </c>
      <c r="M27" s="88">
        <v>1500</v>
      </c>
      <c r="N27" s="88">
        <v>1500</v>
      </c>
      <c r="O27" s="88"/>
      <c r="P27" s="87"/>
      <c r="Q27" s="87"/>
      <c r="R27" s="88"/>
      <c r="S27" s="87"/>
      <c r="T27" s="90"/>
    </row>
    <row r="28" spans="1:21" s="78" customFormat="1" ht="18" thickBot="1">
      <c r="A28" s="578" t="s">
        <v>4</v>
      </c>
      <c r="B28" s="579"/>
      <c r="C28" s="145">
        <f>SUM(C26:C27)</f>
        <v>20520</v>
      </c>
      <c r="D28" s="93"/>
      <c r="E28" s="148">
        <f>SUM(E26:E27)</f>
        <v>27360</v>
      </c>
      <c r="F28" s="145">
        <f>SUM(F26:F27)</f>
        <v>27360</v>
      </c>
      <c r="G28" s="145"/>
      <c r="H28" s="145">
        <f>SUM(H26:H27)</f>
        <v>20520</v>
      </c>
      <c r="I28" s="146"/>
      <c r="J28" s="146"/>
      <c r="K28" s="151">
        <f>SUM(K26:K27)</f>
        <v>95760</v>
      </c>
      <c r="L28" s="145">
        <f>SUM(L26:L27)</f>
        <v>34200</v>
      </c>
      <c r="M28" s="145">
        <f>SUM(M26:M27)</f>
        <v>6840</v>
      </c>
      <c r="N28" s="145">
        <f>SUM(N26:N27)</f>
        <v>6840</v>
      </c>
      <c r="O28" s="145"/>
      <c r="P28" s="147"/>
      <c r="Q28" s="147"/>
      <c r="R28" s="147"/>
      <c r="S28" s="147"/>
      <c r="T28" s="145">
        <f>SUM(C28:S28)</f>
        <v>239400</v>
      </c>
      <c r="U28" s="170"/>
    </row>
    <row r="29" spans="1:21" s="78" customFormat="1" ht="18" thickBot="1">
      <c r="A29" s="578" t="s">
        <v>5</v>
      </c>
      <c r="B29" s="579"/>
      <c r="C29" s="145">
        <v>41040</v>
      </c>
      <c r="D29" s="93"/>
      <c r="E29" s="148">
        <v>54720</v>
      </c>
      <c r="F29" s="145">
        <v>54720</v>
      </c>
      <c r="G29" s="145"/>
      <c r="H29" s="145">
        <v>41040</v>
      </c>
      <c r="I29" s="146"/>
      <c r="J29" s="146"/>
      <c r="K29" s="151">
        <v>191520</v>
      </c>
      <c r="L29" s="145">
        <v>68400</v>
      </c>
      <c r="M29" s="145">
        <v>13680</v>
      </c>
      <c r="N29" s="145">
        <v>13680</v>
      </c>
      <c r="O29" s="145"/>
      <c r="P29" s="149"/>
      <c r="Q29" s="149"/>
      <c r="R29" s="147"/>
      <c r="S29" s="149"/>
      <c r="T29" s="145">
        <f>SUM(C29:S29)</f>
        <v>478800</v>
      </c>
      <c r="U29" s="170"/>
    </row>
    <row r="30" spans="1:20" s="119" customFormat="1" ht="17.25">
      <c r="A30" s="117"/>
      <c r="B30" s="117"/>
      <c r="C30" s="118"/>
      <c r="D30" s="118"/>
      <c r="E30" s="118"/>
      <c r="F30" s="118"/>
      <c r="G30" s="118"/>
      <c r="H30" s="118"/>
      <c r="L30" s="118"/>
      <c r="M30" s="118"/>
      <c r="N30" s="118"/>
      <c r="O30" s="118"/>
      <c r="R30" s="118"/>
      <c r="T30" s="118"/>
    </row>
    <row r="31" spans="1:20" s="119" customFormat="1" ht="17.25">
      <c r="A31" s="117"/>
      <c r="B31" s="117"/>
      <c r="C31" s="118"/>
      <c r="D31" s="118"/>
      <c r="E31" s="118"/>
      <c r="F31" s="118"/>
      <c r="G31" s="118"/>
      <c r="H31" s="118"/>
      <c r="L31" s="118"/>
      <c r="M31" s="118"/>
      <c r="N31" s="118"/>
      <c r="O31" s="118"/>
      <c r="R31" s="118"/>
      <c r="T31" s="118"/>
    </row>
    <row r="32" spans="1:20" s="119" customFormat="1" ht="17.25">
      <c r="A32" s="117"/>
      <c r="B32" s="117"/>
      <c r="C32" s="118"/>
      <c r="D32" s="118"/>
      <c r="E32" s="118"/>
      <c r="F32" s="118"/>
      <c r="G32" s="118"/>
      <c r="H32" s="118"/>
      <c r="L32" s="118"/>
      <c r="M32" s="118"/>
      <c r="N32" s="118"/>
      <c r="O32" s="118"/>
      <c r="R32" s="118"/>
      <c r="T32" s="118"/>
    </row>
    <row r="33" spans="1:20" s="119" customFormat="1" ht="17.25">
      <c r="A33" s="117"/>
      <c r="B33" s="117"/>
      <c r="C33" s="118"/>
      <c r="D33" s="118"/>
      <c r="E33" s="118"/>
      <c r="F33" s="118"/>
      <c r="G33" s="118"/>
      <c r="H33" s="118"/>
      <c r="L33" s="118"/>
      <c r="M33" s="118"/>
      <c r="N33" s="118"/>
      <c r="O33" s="118"/>
      <c r="R33" s="118"/>
      <c r="T33" s="118"/>
    </row>
    <row r="34" spans="1:20" s="119" customFormat="1" ht="17.25">
      <c r="A34" s="117"/>
      <c r="B34" s="117"/>
      <c r="C34" s="118"/>
      <c r="D34" s="118"/>
      <c r="E34" s="118"/>
      <c r="F34" s="118"/>
      <c r="G34" s="118"/>
      <c r="H34" s="118"/>
      <c r="L34" s="118"/>
      <c r="M34" s="118"/>
      <c r="N34" s="118"/>
      <c r="O34" s="118"/>
      <c r="R34" s="118"/>
      <c r="T34" s="118"/>
    </row>
    <row r="35" spans="1:20" s="119" customFormat="1" ht="21.75" customHeight="1">
      <c r="A35" s="72" t="s">
        <v>1</v>
      </c>
      <c r="B35" s="73"/>
      <c r="C35" s="576" t="s">
        <v>7</v>
      </c>
      <c r="D35" s="588"/>
      <c r="E35" s="577"/>
      <c r="F35" s="576" t="s">
        <v>9</v>
      </c>
      <c r="G35" s="577"/>
      <c r="H35" s="576" t="s">
        <v>12</v>
      </c>
      <c r="I35" s="577"/>
      <c r="J35" s="76"/>
      <c r="K35" s="143" t="s">
        <v>36</v>
      </c>
      <c r="L35" s="576" t="s">
        <v>17</v>
      </c>
      <c r="M35" s="588"/>
      <c r="N35" s="588"/>
      <c r="O35" s="577"/>
      <c r="P35" s="576" t="s">
        <v>22</v>
      </c>
      <c r="Q35" s="577"/>
      <c r="R35" s="76" t="s">
        <v>32</v>
      </c>
      <c r="S35" s="74" t="s">
        <v>25</v>
      </c>
      <c r="T35" s="137" t="s">
        <v>2</v>
      </c>
    </row>
    <row r="36" spans="1:20" s="78" customFormat="1" ht="17.25">
      <c r="A36" s="79" t="s">
        <v>3</v>
      </c>
      <c r="B36" s="80"/>
      <c r="C36" s="75" t="s">
        <v>8</v>
      </c>
      <c r="D36" s="136" t="s">
        <v>51</v>
      </c>
      <c r="E36" s="75" t="s">
        <v>11</v>
      </c>
      <c r="F36" s="136" t="s">
        <v>10</v>
      </c>
      <c r="G36" s="75" t="s">
        <v>34</v>
      </c>
      <c r="H36" s="75" t="s">
        <v>13</v>
      </c>
      <c r="I36" s="75" t="s">
        <v>14</v>
      </c>
      <c r="J36" s="136" t="s">
        <v>48</v>
      </c>
      <c r="K36" s="136" t="s">
        <v>37</v>
      </c>
      <c r="L36" s="75" t="s">
        <v>15</v>
      </c>
      <c r="M36" s="75" t="s">
        <v>16</v>
      </c>
      <c r="N36" s="75" t="s">
        <v>18</v>
      </c>
      <c r="O36" s="75" t="s">
        <v>19</v>
      </c>
      <c r="P36" s="77" t="s">
        <v>24</v>
      </c>
      <c r="Q36" s="77" t="s">
        <v>23</v>
      </c>
      <c r="R36" s="77" t="s">
        <v>33</v>
      </c>
      <c r="S36" s="77" t="s">
        <v>26</v>
      </c>
      <c r="T36" s="138"/>
    </row>
    <row r="37" spans="1:20" s="78" customFormat="1" ht="17.25">
      <c r="A37" s="99">
        <v>200</v>
      </c>
      <c r="B37" s="80"/>
      <c r="C37" s="100"/>
      <c r="D37" s="100"/>
      <c r="E37" s="101"/>
      <c r="F37" s="101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3"/>
    </row>
    <row r="38" spans="1:20" s="78" customFormat="1" ht="17.25">
      <c r="A38" s="581">
        <v>201</v>
      </c>
      <c r="B38" s="580"/>
      <c r="C38" s="100"/>
      <c r="D38" s="100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2"/>
      <c r="Q38" s="102"/>
      <c r="R38" s="102"/>
      <c r="S38" s="102"/>
      <c r="T38" s="103"/>
    </row>
    <row r="39" spans="1:20" s="78" customFormat="1" ht="17.25">
      <c r="A39" s="581">
        <v>202</v>
      </c>
      <c r="B39" s="580"/>
      <c r="C39" s="100"/>
      <c r="D39" s="100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2"/>
      <c r="Q39" s="102"/>
      <c r="R39" s="102"/>
      <c r="S39" s="102"/>
      <c r="T39" s="103"/>
    </row>
    <row r="40" spans="1:20" s="78" customFormat="1" ht="17.25">
      <c r="A40" s="581">
        <v>203</v>
      </c>
      <c r="B40" s="580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84"/>
      <c r="Q40" s="84"/>
      <c r="R40" s="84"/>
      <c r="S40" s="84"/>
      <c r="T40" s="85"/>
    </row>
    <row r="41" spans="1:20" s="78" customFormat="1" ht="17.25">
      <c r="A41" s="581">
        <v>204</v>
      </c>
      <c r="B41" s="580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84"/>
      <c r="Q41" s="84"/>
      <c r="R41" s="84"/>
      <c r="S41" s="84"/>
      <c r="T41" s="85"/>
    </row>
    <row r="42" spans="1:20" s="78" customFormat="1" ht="17.25">
      <c r="A42" s="581">
        <v>205</v>
      </c>
      <c r="B42" s="580"/>
      <c r="C42" s="104"/>
      <c r="D42" s="104"/>
      <c r="E42" s="104"/>
      <c r="F42" s="104"/>
      <c r="G42" s="104"/>
      <c r="H42" s="104">
        <v>1400</v>
      </c>
      <c r="I42" s="104"/>
      <c r="J42" s="104">
        <v>6300</v>
      </c>
      <c r="K42" s="104"/>
      <c r="L42" s="104"/>
      <c r="M42" s="104"/>
      <c r="N42" s="104"/>
      <c r="O42" s="104"/>
      <c r="P42" s="84"/>
      <c r="Q42" s="84"/>
      <c r="R42" s="84"/>
      <c r="S42" s="84"/>
      <c r="T42" s="85"/>
    </row>
    <row r="43" spans="1:20" s="78" customFormat="1" ht="17.25">
      <c r="A43" s="581">
        <v>206</v>
      </c>
      <c r="B43" s="580"/>
      <c r="C43" s="104">
        <v>5400</v>
      </c>
      <c r="D43" s="104"/>
      <c r="E43" s="104">
        <v>2400</v>
      </c>
      <c r="F43" s="104"/>
      <c r="G43" s="104"/>
      <c r="H43" s="104"/>
      <c r="I43" s="104"/>
      <c r="J43" s="104"/>
      <c r="K43" s="104"/>
      <c r="L43" s="104">
        <v>4500</v>
      </c>
      <c r="M43" s="104"/>
      <c r="N43" s="104"/>
      <c r="O43" s="104"/>
      <c r="P43" s="84"/>
      <c r="Q43" s="84"/>
      <c r="R43" s="84"/>
      <c r="S43" s="84"/>
      <c r="T43" s="85"/>
    </row>
    <row r="44" spans="1:20" s="78" customFormat="1" ht="17.25">
      <c r="A44" s="581">
        <v>207</v>
      </c>
      <c r="B44" s="580"/>
      <c r="C44" s="104">
        <v>1937</v>
      </c>
      <c r="D44" s="104"/>
      <c r="E44" s="104">
        <v>5576</v>
      </c>
      <c r="F44" s="104"/>
      <c r="G44" s="104"/>
      <c r="H44" s="104"/>
      <c r="I44" s="104"/>
      <c r="J44" s="104"/>
      <c r="K44" s="104"/>
      <c r="L44" s="104">
        <v>3639</v>
      </c>
      <c r="M44" s="104"/>
      <c r="N44" s="104"/>
      <c r="O44" s="104"/>
      <c r="P44" s="84"/>
      <c r="Q44" s="84"/>
      <c r="R44" s="84"/>
      <c r="S44" s="84"/>
      <c r="T44" s="85"/>
    </row>
    <row r="45" spans="1:20" s="78" customFormat="1" ht="18" thickBot="1">
      <c r="A45" s="567">
        <v>208</v>
      </c>
      <c r="B45" s="568"/>
      <c r="C45" s="120">
        <v>355</v>
      </c>
      <c r="D45" s="120"/>
      <c r="E45" s="120">
        <v>2532</v>
      </c>
      <c r="F45" s="120"/>
      <c r="G45" s="120"/>
      <c r="H45" s="120"/>
      <c r="I45" s="120"/>
      <c r="J45" s="120">
        <f>570+2634</f>
        <v>3204</v>
      </c>
      <c r="K45" s="120"/>
      <c r="L45" s="120"/>
      <c r="M45" s="120"/>
      <c r="N45" s="120"/>
      <c r="O45" s="120"/>
      <c r="P45" s="91"/>
      <c r="Q45" s="91"/>
      <c r="R45" s="91"/>
      <c r="S45" s="91"/>
      <c r="T45" s="121"/>
    </row>
    <row r="46" spans="1:20" s="78" customFormat="1" ht="22.5" customHeight="1" thickBot="1">
      <c r="A46" s="578" t="s">
        <v>45</v>
      </c>
      <c r="B46" s="571"/>
      <c r="C46" s="543">
        <f>SUM(C42:C45)</f>
        <v>7692</v>
      </c>
      <c r="D46" s="542"/>
      <c r="E46" s="153">
        <f>SUM(E42:E45)</f>
        <v>10508</v>
      </c>
      <c r="F46" s="153"/>
      <c r="G46" s="153"/>
      <c r="H46" s="153">
        <f>SUM(H42:H45)</f>
        <v>1400</v>
      </c>
      <c r="I46" s="153"/>
      <c r="J46" s="153">
        <f>SUM(J42:J45)</f>
        <v>9504</v>
      </c>
      <c r="K46" s="153"/>
      <c r="L46" s="153">
        <f>SUM(L42:L45)</f>
        <v>8139</v>
      </c>
      <c r="M46" s="153"/>
      <c r="N46" s="153"/>
      <c r="O46" s="171"/>
      <c r="P46" s="155"/>
      <c r="Q46" s="155"/>
      <c r="R46" s="155"/>
      <c r="S46" s="155"/>
      <c r="T46" s="153">
        <f>SUM(C46:S46)</f>
        <v>37243</v>
      </c>
    </row>
    <row r="47" spans="1:20" s="78" customFormat="1" ht="18" customHeight="1" thickBot="1">
      <c r="A47" s="569" t="s">
        <v>46</v>
      </c>
      <c r="B47" s="570"/>
      <c r="C47" s="542">
        <v>14604</v>
      </c>
      <c r="D47" s="148"/>
      <c r="E47" s="145">
        <v>12908</v>
      </c>
      <c r="F47" s="145"/>
      <c r="G47" s="146"/>
      <c r="H47" s="151">
        <v>1400</v>
      </c>
      <c r="I47" s="146"/>
      <c r="J47" s="151">
        <v>13207</v>
      </c>
      <c r="K47" s="146"/>
      <c r="L47" s="151">
        <v>12639</v>
      </c>
      <c r="M47" s="145"/>
      <c r="N47" s="146"/>
      <c r="O47" s="145"/>
      <c r="P47" s="149"/>
      <c r="Q47" s="149"/>
      <c r="R47" s="149"/>
      <c r="S47" s="149"/>
      <c r="T47" s="145">
        <f>SUM(C47:S47)</f>
        <v>54758</v>
      </c>
    </row>
    <row r="48" spans="1:20" s="78" customFormat="1" ht="17.25">
      <c r="A48" s="111">
        <v>250</v>
      </c>
      <c r="B48" s="112"/>
      <c r="C48" s="113"/>
      <c r="D48" s="113"/>
      <c r="E48" s="114"/>
      <c r="F48" s="114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6"/>
    </row>
    <row r="49" spans="1:20" s="78" customFormat="1" ht="17.25">
      <c r="A49" s="581">
        <v>251</v>
      </c>
      <c r="B49" s="580"/>
      <c r="C49" s="127">
        <v>2000</v>
      </c>
      <c r="D49" s="100"/>
      <c r="E49" s="101"/>
      <c r="F49" s="101"/>
      <c r="G49" s="101"/>
      <c r="H49" s="101"/>
      <c r="I49" s="101"/>
      <c r="J49" s="101">
        <f>16410+628</f>
        <v>17038</v>
      </c>
      <c r="K49" s="101"/>
      <c r="L49" s="101"/>
      <c r="M49" s="101"/>
      <c r="N49" s="101"/>
      <c r="O49" s="101"/>
      <c r="P49" s="102"/>
      <c r="Q49" s="102"/>
      <c r="R49" s="102"/>
      <c r="S49" s="102"/>
      <c r="T49" s="103"/>
    </row>
    <row r="50" spans="1:20" s="78" customFormat="1" ht="17.25">
      <c r="A50" s="581">
        <v>252</v>
      </c>
      <c r="B50" s="580"/>
      <c r="C50" s="100">
        <v>1950</v>
      </c>
      <c r="D50" s="100"/>
      <c r="E50" s="101">
        <v>4900</v>
      </c>
      <c r="F50" s="101"/>
      <c r="G50" s="101"/>
      <c r="H50" s="101"/>
      <c r="I50" s="101"/>
      <c r="J50" s="101">
        <f>150+3000</f>
        <v>3150</v>
      </c>
      <c r="K50" s="101"/>
      <c r="L50" s="101">
        <v>3740</v>
      </c>
      <c r="M50" s="101"/>
      <c r="N50" s="101"/>
      <c r="O50" s="101"/>
      <c r="P50" s="102"/>
      <c r="Q50" s="102"/>
      <c r="R50" s="102"/>
      <c r="S50" s="102"/>
      <c r="T50" s="103"/>
    </row>
    <row r="51" spans="1:20" s="78" customFormat="1" ht="17.25">
      <c r="A51" s="581">
        <v>253</v>
      </c>
      <c r="B51" s="580"/>
      <c r="C51" s="133"/>
      <c r="D51" s="141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84"/>
      <c r="Q51" s="84"/>
      <c r="R51" s="84"/>
      <c r="S51" s="84"/>
      <c r="T51" s="85"/>
    </row>
    <row r="52" spans="1:20" s="78" customFormat="1" ht="18" thickBot="1">
      <c r="A52" s="567">
        <v>254</v>
      </c>
      <c r="B52" s="568"/>
      <c r="C52" s="265">
        <f>3850+12400</f>
        <v>16250</v>
      </c>
      <c r="D52" s="192"/>
      <c r="E52" s="106"/>
      <c r="F52" s="106">
        <v>2240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8"/>
      <c r="Q52" s="261">
        <f>10000+5025</f>
        <v>15025</v>
      </c>
      <c r="R52" s="108"/>
      <c r="S52" s="108"/>
      <c r="T52" s="107"/>
    </row>
    <row r="53" spans="1:20" s="78" customFormat="1" ht="18" customHeight="1" thickBot="1">
      <c r="A53" s="569" t="s">
        <v>47</v>
      </c>
      <c r="B53" s="570"/>
      <c r="C53" s="222">
        <f>SUM(C49:C52)</f>
        <v>20200</v>
      </c>
      <c r="D53" s="166"/>
      <c r="E53" s="145">
        <f>SUM(E49:E52)</f>
        <v>4900</v>
      </c>
      <c r="F53" s="145">
        <f>SUM(F49:F52)</f>
        <v>2240</v>
      </c>
      <c r="G53" s="145"/>
      <c r="H53" s="145"/>
      <c r="I53" s="145"/>
      <c r="J53" s="145">
        <f>SUM(J49:J52)</f>
        <v>20188</v>
      </c>
      <c r="K53" s="145"/>
      <c r="L53" s="145">
        <f>SUM(L49:L52)</f>
        <v>3740</v>
      </c>
      <c r="M53" s="145"/>
      <c r="N53" s="145"/>
      <c r="O53" s="145"/>
      <c r="P53" s="149"/>
      <c r="Q53" s="152">
        <f>SUM(Q49:Q52)</f>
        <v>15025</v>
      </c>
      <c r="R53" s="149"/>
      <c r="S53" s="149"/>
      <c r="T53" s="222">
        <f>SUM(C53:S53)</f>
        <v>66293</v>
      </c>
    </row>
    <row r="54" spans="1:20" s="78" customFormat="1" ht="18" customHeight="1" thickBot="1">
      <c r="A54" s="569" t="s">
        <v>46</v>
      </c>
      <c r="B54" s="570"/>
      <c r="C54" s="223">
        <v>20200</v>
      </c>
      <c r="D54" s="224"/>
      <c r="E54" s="145">
        <v>4900</v>
      </c>
      <c r="F54" s="145">
        <v>2240</v>
      </c>
      <c r="G54" s="146"/>
      <c r="H54" s="146"/>
      <c r="I54" s="146"/>
      <c r="J54" s="160">
        <v>34555.5</v>
      </c>
      <c r="K54" s="151"/>
      <c r="L54" s="145">
        <v>3740</v>
      </c>
      <c r="M54" s="145"/>
      <c r="N54" s="145"/>
      <c r="O54" s="145"/>
      <c r="P54" s="149"/>
      <c r="Q54" s="152">
        <v>15025</v>
      </c>
      <c r="R54" s="149"/>
      <c r="S54" s="149"/>
      <c r="T54" s="222">
        <f>SUM(C54:S54)</f>
        <v>80660.5</v>
      </c>
    </row>
    <row r="55" spans="1:20" s="78" customFormat="1" ht="17.25">
      <c r="A55" s="81">
        <v>270</v>
      </c>
      <c r="B55" s="82"/>
      <c r="C55" s="83"/>
      <c r="D55" s="83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5"/>
    </row>
    <row r="56" spans="1:20" s="78" customFormat="1" ht="17.25">
      <c r="A56" s="576">
        <v>271</v>
      </c>
      <c r="B56" s="577"/>
      <c r="C56" s="86"/>
      <c r="D56" s="86"/>
      <c r="E56" s="88">
        <v>8063</v>
      </c>
      <c r="F56" s="88"/>
      <c r="G56" s="88"/>
      <c r="H56" s="88"/>
      <c r="I56" s="88"/>
      <c r="J56" s="88">
        <f>3358+600</f>
        <v>3958</v>
      </c>
      <c r="K56" s="88"/>
      <c r="L56" s="88">
        <v>2335</v>
      </c>
      <c r="M56" s="88"/>
      <c r="N56" s="88"/>
      <c r="O56" s="88"/>
      <c r="P56" s="87"/>
      <c r="Q56" s="87"/>
      <c r="R56" s="87"/>
      <c r="S56" s="87"/>
      <c r="T56" s="90"/>
    </row>
    <row r="57" spans="1:20" s="78" customFormat="1" ht="17.25">
      <c r="A57" s="576">
        <v>272</v>
      </c>
      <c r="B57" s="577"/>
      <c r="C57" s="86"/>
      <c r="D57" s="86"/>
      <c r="E57" s="88"/>
      <c r="F57" s="88"/>
      <c r="G57" s="88"/>
      <c r="H57" s="88"/>
      <c r="I57" s="88"/>
      <c r="J57" s="88"/>
      <c r="K57" s="88"/>
      <c r="L57" s="88"/>
      <c r="M57" s="88">
        <v>31435</v>
      </c>
      <c r="N57" s="88"/>
      <c r="O57" s="88"/>
      <c r="P57" s="87"/>
      <c r="Q57" s="87"/>
      <c r="R57" s="87"/>
      <c r="S57" s="87"/>
      <c r="T57" s="90"/>
    </row>
    <row r="58" spans="1:20" s="78" customFormat="1" ht="17.25">
      <c r="A58" s="576">
        <v>273</v>
      </c>
      <c r="B58" s="577"/>
      <c r="C58" s="86"/>
      <c r="D58" s="86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>
        <v>616</v>
      </c>
      <c r="P58" s="87"/>
      <c r="Q58" s="87"/>
      <c r="R58" s="87"/>
      <c r="S58" s="87"/>
      <c r="T58" s="90"/>
    </row>
    <row r="59" spans="1:20" s="78" customFormat="1" ht="17.25">
      <c r="A59" s="576">
        <v>274</v>
      </c>
      <c r="B59" s="577"/>
      <c r="C59" s="86"/>
      <c r="D59" s="86"/>
      <c r="E59" s="88"/>
      <c r="F59" s="88"/>
      <c r="G59" s="88"/>
      <c r="H59" s="88"/>
      <c r="I59" s="88"/>
      <c r="J59" s="88"/>
      <c r="K59" s="88"/>
      <c r="L59" s="88">
        <v>6000</v>
      </c>
      <c r="M59" s="88"/>
      <c r="N59" s="88"/>
      <c r="O59" s="88"/>
      <c r="P59" s="87"/>
      <c r="Q59" s="87"/>
      <c r="R59" s="87"/>
      <c r="S59" s="87"/>
      <c r="T59" s="90"/>
    </row>
    <row r="60" spans="1:20" s="78" customFormat="1" ht="17.25">
      <c r="A60" s="576">
        <v>275</v>
      </c>
      <c r="B60" s="577"/>
      <c r="C60" s="86"/>
      <c r="D60" s="86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>
        <f>5400+120+220+550+20920</f>
        <v>27210</v>
      </c>
      <c r="P60" s="87"/>
      <c r="Q60" s="87"/>
      <c r="R60" s="87"/>
      <c r="S60" s="87"/>
      <c r="T60" s="90"/>
    </row>
    <row r="61" spans="1:20" s="78" customFormat="1" ht="17.25">
      <c r="A61" s="576">
        <v>276</v>
      </c>
      <c r="B61" s="577"/>
      <c r="C61" s="86"/>
      <c r="D61" s="86"/>
      <c r="E61" s="88"/>
      <c r="F61" s="88"/>
      <c r="G61" s="88">
        <v>6665</v>
      </c>
      <c r="H61" s="88">
        <v>418</v>
      </c>
      <c r="I61" s="88"/>
      <c r="J61" s="88"/>
      <c r="K61" s="88"/>
      <c r="L61" s="89">
        <v>3583</v>
      </c>
      <c r="M61" s="88"/>
      <c r="N61" s="88"/>
      <c r="O61" s="140">
        <f>170+720+35706</f>
        <v>36596</v>
      </c>
      <c r="P61" s="87"/>
      <c r="Q61" s="87"/>
      <c r="R61" s="87"/>
      <c r="S61" s="87"/>
      <c r="T61" s="90"/>
    </row>
    <row r="62" spans="1:20" s="78" customFormat="1" ht="17.25">
      <c r="A62" s="576">
        <v>279</v>
      </c>
      <c r="B62" s="577"/>
      <c r="C62" s="86"/>
      <c r="D62" s="86"/>
      <c r="E62" s="88"/>
      <c r="F62" s="88"/>
      <c r="G62" s="88"/>
      <c r="H62" s="88"/>
      <c r="I62" s="88"/>
      <c r="J62" s="88">
        <v>1550</v>
      </c>
      <c r="K62" s="88"/>
      <c r="L62" s="88"/>
      <c r="M62" s="88"/>
      <c r="N62" s="88"/>
      <c r="O62" s="88"/>
      <c r="P62" s="87"/>
      <c r="Q62" s="87"/>
      <c r="R62" s="87"/>
      <c r="S62" s="87"/>
      <c r="T62" s="90"/>
    </row>
    <row r="63" spans="1:20" s="78" customFormat="1" ht="17.25">
      <c r="A63" s="576">
        <v>280</v>
      </c>
      <c r="B63" s="577"/>
      <c r="C63" s="86"/>
      <c r="D63" s="86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7"/>
      <c r="Q63" s="87"/>
      <c r="R63" s="87"/>
      <c r="S63" s="87"/>
      <c r="T63" s="90"/>
    </row>
    <row r="64" spans="1:20" s="78" customFormat="1" ht="17.25">
      <c r="A64" s="576">
        <v>281</v>
      </c>
      <c r="B64" s="577"/>
      <c r="C64" s="86"/>
      <c r="D64" s="86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7"/>
      <c r="Q64" s="87"/>
      <c r="R64" s="87"/>
      <c r="S64" s="87"/>
      <c r="T64" s="90"/>
    </row>
    <row r="65" spans="1:20" s="78" customFormat="1" ht="18" thickBot="1">
      <c r="A65" s="593">
        <v>282</v>
      </c>
      <c r="B65" s="566"/>
      <c r="C65" s="86"/>
      <c r="D65" s="86"/>
      <c r="E65" s="88">
        <v>8580</v>
      </c>
      <c r="F65" s="88"/>
      <c r="G65" s="88"/>
      <c r="H65" s="88"/>
      <c r="I65" s="88"/>
      <c r="J65" s="88">
        <v>11890</v>
      </c>
      <c r="K65" s="88"/>
      <c r="L65" s="88">
        <v>18050</v>
      </c>
      <c r="M65" s="88"/>
      <c r="N65" s="88"/>
      <c r="O65" s="120"/>
      <c r="P65" s="87"/>
      <c r="Q65" s="87"/>
      <c r="R65" s="87"/>
      <c r="S65" s="87"/>
      <c r="T65" s="90"/>
    </row>
    <row r="66" spans="1:20" s="78" customFormat="1" ht="18" customHeight="1" thickBot="1">
      <c r="A66" s="578" t="s">
        <v>4</v>
      </c>
      <c r="B66" s="579"/>
      <c r="C66" s="145"/>
      <c r="D66" s="145"/>
      <c r="E66" s="145">
        <f>SUM(E56:E65)</f>
        <v>16643</v>
      </c>
      <c r="F66" s="145"/>
      <c r="G66" s="145">
        <f>SUM(G56:G65)</f>
        <v>6665</v>
      </c>
      <c r="H66" s="145">
        <f>SUM(H56:H65)</f>
        <v>418</v>
      </c>
      <c r="I66" s="145"/>
      <c r="J66" s="145">
        <f>SUM(J56:J65)</f>
        <v>17398</v>
      </c>
      <c r="K66" s="145"/>
      <c r="L66" s="166">
        <f>SUM(L56:L65)</f>
        <v>29968</v>
      </c>
      <c r="M66" s="145">
        <f>SUM(M56:M65)</f>
        <v>31435</v>
      </c>
      <c r="N66" s="145"/>
      <c r="O66" s="240">
        <f>SUM(O56:O65)</f>
        <v>64422</v>
      </c>
      <c r="P66" s="147"/>
      <c r="Q66" s="222"/>
      <c r="R66" s="147"/>
      <c r="S66" s="147"/>
      <c r="T66" s="145">
        <f>SUM(E66:S66)</f>
        <v>166949</v>
      </c>
    </row>
    <row r="67" spans="1:20" s="78" customFormat="1" ht="18" thickBot="1">
      <c r="A67" s="578" t="s">
        <v>5</v>
      </c>
      <c r="B67" s="579"/>
      <c r="C67" s="148"/>
      <c r="D67" s="148"/>
      <c r="E67" s="145">
        <v>16643</v>
      </c>
      <c r="F67" s="145"/>
      <c r="G67" s="145">
        <v>6665</v>
      </c>
      <c r="H67" s="145">
        <v>418</v>
      </c>
      <c r="I67" s="145"/>
      <c r="J67" s="145">
        <v>17398</v>
      </c>
      <c r="K67" s="145"/>
      <c r="L67" s="166">
        <v>29968</v>
      </c>
      <c r="M67" s="145">
        <v>31435</v>
      </c>
      <c r="N67" s="145"/>
      <c r="O67" s="166">
        <v>64422</v>
      </c>
      <c r="P67" s="147"/>
      <c r="Q67" s="147"/>
      <c r="R67" s="147"/>
      <c r="S67" s="147"/>
      <c r="T67" s="145">
        <f>SUM(C67:S67)</f>
        <v>166949</v>
      </c>
    </row>
    <row r="68" spans="1:20" s="78" customFormat="1" ht="17.25">
      <c r="A68" s="368"/>
      <c r="B68" s="368"/>
      <c r="C68" s="369"/>
      <c r="D68" s="369"/>
      <c r="E68" s="369"/>
      <c r="F68" s="369"/>
      <c r="G68" s="369"/>
      <c r="H68" s="369"/>
      <c r="I68" s="369"/>
      <c r="J68" s="369"/>
      <c r="K68" s="369"/>
      <c r="L68" s="370"/>
      <c r="M68" s="369"/>
      <c r="N68" s="369"/>
      <c r="O68" s="370"/>
      <c r="P68" s="369"/>
      <c r="Q68" s="369"/>
      <c r="R68" s="369"/>
      <c r="S68" s="369"/>
      <c r="T68" s="369"/>
    </row>
    <row r="69" s="78" customFormat="1" ht="17.25"/>
    <row r="70" spans="1:20" s="78" customFormat="1" ht="17.25">
      <c r="A70" s="72" t="s">
        <v>1</v>
      </c>
      <c r="B70" s="73"/>
      <c r="C70" s="576" t="s">
        <v>7</v>
      </c>
      <c r="D70" s="588"/>
      <c r="E70" s="577"/>
      <c r="F70" s="576" t="s">
        <v>9</v>
      </c>
      <c r="G70" s="577"/>
      <c r="H70" s="576" t="s">
        <v>12</v>
      </c>
      <c r="I70" s="577"/>
      <c r="J70" s="76"/>
      <c r="K70" s="143" t="s">
        <v>36</v>
      </c>
      <c r="L70" s="576" t="s">
        <v>17</v>
      </c>
      <c r="M70" s="588"/>
      <c r="N70" s="588"/>
      <c r="O70" s="577"/>
      <c r="P70" s="576" t="s">
        <v>22</v>
      </c>
      <c r="Q70" s="577"/>
      <c r="R70" s="76" t="s">
        <v>32</v>
      </c>
      <c r="S70" s="74" t="s">
        <v>25</v>
      </c>
      <c r="T70" s="137" t="s">
        <v>2</v>
      </c>
    </row>
    <row r="71" spans="1:20" s="78" customFormat="1" ht="17.25">
      <c r="A71" s="79" t="s">
        <v>3</v>
      </c>
      <c r="B71" s="80"/>
      <c r="C71" s="75" t="s">
        <v>8</v>
      </c>
      <c r="D71" s="136" t="s">
        <v>51</v>
      </c>
      <c r="E71" s="75" t="s">
        <v>11</v>
      </c>
      <c r="F71" s="136" t="s">
        <v>10</v>
      </c>
      <c r="G71" s="75" t="s">
        <v>34</v>
      </c>
      <c r="H71" s="75" t="s">
        <v>13</v>
      </c>
      <c r="I71" s="75" t="s">
        <v>14</v>
      </c>
      <c r="J71" s="136" t="s">
        <v>48</v>
      </c>
      <c r="K71" s="136" t="s">
        <v>37</v>
      </c>
      <c r="L71" s="75" t="s">
        <v>15</v>
      </c>
      <c r="M71" s="75" t="s">
        <v>16</v>
      </c>
      <c r="N71" s="75" t="s">
        <v>18</v>
      </c>
      <c r="O71" s="75" t="s">
        <v>19</v>
      </c>
      <c r="P71" s="77" t="s">
        <v>24</v>
      </c>
      <c r="Q71" s="77" t="s">
        <v>23</v>
      </c>
      <c r="R71" s="77" t="s">
        <v>33</v>
      </c>
      <c r="S71" s="77" t="s">
        <v>26</v>
      </c>
      <c r="T71" s="138"/>
    </row>
    <row r="72" spans="1:20" s="78" customFormat="1" ht="17.25">
      <c r="A72" s="99">
        <v>300</v>
      </c>
      <c r="B72" s="80"/>
      <c r="C72" s="100"/>
      <c r="D72" s="100"/>
      <c r="E72" s="101"/>
      <c r="F72" s="101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3"/>
    </row>
    <row r="73" spans="1:20" s="78" customFormat="1" ht="17.25">
      <c r="A73" s="581">
        <v>301</v>
      </c>
      <c r="B73" s="580"/>
      <c r="C73" s="127">
        <v>19263.02</v>
      </c>
      <c r="D73" s="127"/>
      <c r="E73" s="101"/>
      <c r="F73" s="101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3"/>
    </row>
    <row r="74" spans="1:20" s="78" customFormat="1" ht="17.25">
      <c r="A74" s="581">
        <v>302</v>
      </c>
      <c r="B74" s="580"/>
      <c r="C74" s="127">
        <v>1581.9</v>
      </c>
      <c r="D74" s="127"/>
      <c r="E74" s="101"/>
      <c r="F74" s="101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3"/>
    </row>
    <row r="75" spans="1:20" s="78" customFormat="1" ht="17.25">
      <c r="A75" s="581">
        <v>303</v>
      </c>
      <c r="B75" s="580"/>
      <c r="C75" s="128">
        <v>1893.9</v>
      </c>
      <c r="D75" s="128"/>
      <c r="E75" s="104"/>
      <c r="F75" s="104"/>
      <c r="G75" s="84"/>
      <c r="H75" s="84"/>
      <c r="I75" s="84"/>
      <c r="J75" s="84"/>
      <c r="K75" s="84"/>
      <c r="L75" s="84"/>
      <c r="M75" s="104"/>
      <c r="N75" s="84"/>
      <c r="O75" s="84"/>
      <c r="P75" s="84"/>
      <c r="Q75" s="84"/>
      <c r="R75" s="84"/>
      <c r="S75" s="84"/>
      <c r="T75" s="85"/>
    </row>
    <row r="76" spans="1:20" s="78" customFormat="1" ht="17.25">
      <c r="A76" s="581">
        <v>304</v>
      </c>
      <c r="B76" s="580"/>
      <c r="C76" s="140">
        <v>1852</v>
      </c>
      <c r="D76" s="140"/>
      <c r="E76" s="88"/>
      <c r="F76" s="88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90"/>
    </row>
    <row r="77" spans="1:20" s="78" customFormat="1" ht="18" thickBot="1">
      <c r="A77" s="567">
        <v>305</v>
      </c>
      <c r="B77" s="568"/>
      <c r="C77" s="134">
        <v>19000</v>
      </c>
      <c r="D77" s="134"/>
      <c r="E77" s="120"/>
      <c r="F77" s="120"/>
      <c r="G77" s="91"/>
      <c r="H77" s="91"/>
      <c r="I77" s="91"/>
      <c r="J77" s="91"/>
      <c r="K77" s="91"/>
      <c r="L77" s="91"/>
      <c r="M77" s="91"/>
      <c r="N77" s="91"/>
      <c r="O77" s="91"/>
      <c r="P77" s="500"/>
      <c r="Q77" s="500"/>
      <c r="R77" s="500"/>
      <c r="S77" s="500"/>
      <c r="T77" s="121"/>
    </row>
    <row r="78" spans="1:20" s="78" customFormat="1" ht="18" thickBot="1">
      <c r="A78" s="578" t="s">
        <v>4</v>
      </c>
      <c r="B78" s="579"/>
      <c r="C78" s="158">
        <f>SUM(C73:C77)</f>
        <v>43590.82000000001</v>
      </c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72"/>
      <c r="Q78" s="172"/>
      <c r="R78" s="172"/>
      <c r="S78" s="172"/>
      <c r="T78" s="158">
        <f>SUM(C78:S78)</f>
        <v>43590.82000000001</v>
      </c>
    </row>
    <row r="79" spans="1:20" s="78" customFormat="1" ht="18" thickBot="1">
      <c r="A79" s="578" t="s">
        <v>5</v>
      </c>
      <c r="B79" s="579"/>
      <c r="C79" s="159">
        <v>67486.67</v>
      </c>
      <c r="D79" s="159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2"/>
      <c r="Q79" s="162"/>
      <c r="R79" s="162"/>
      <c r="S79" s="162"/>
      <c r="T79" s="160">
        <f>SUM(C79:S79)</f>
        <v>67486.67</v>
      </c>
    </row>
    <row r="80" spans="1:20" s="78" customFormat="1" ht="17.25">
      <c r="A80" s="81">
        <v>400</v>
      </c>
      <c r="B80" s="82"/>
      <c r="C80" s="83"/>
      <c r="D80" s="83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5"/>
    </row>
    <row r="81" spans="1:20" s="78" customFormat="1" ht="18" thickBot="1">
      <c r="A81" s="576">
        <v>403</v>
      </c>
      <c r="B81" s="577"/>
      <c r="C81" s="86"/>
      <c r="D81" s="86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90"/>
    </row>
    <row r="82" spans="1:20" s="78" customFormat="1" ht="18" thickBot="1">
      <c r="A82" s="578" t="s">
        <v>4</v>
      </c>
      <c r="B82" s="579"/>
      <c r="C82" s="145"/>
      <c r="D82" s="145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5"/>
      <c r="P82" s="147"/>
      <c r="Q82" s="147"/>
      <c r="R82" s="147"/>
      <c r="S82" s="147"/>
      <c r="T82" s="145"/>
    </row>
    <row r="83" spans="1:20" s="78" customFormat="1" ht="18" thickBot="1">
      <c r="A83" s="578" t="s">
        <v>5</v>
      </c>
      <c r="B83" s="579"/>
      <c r="C83" s="148"/>
      <c r="D83" s="148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5"/>
      <c r="P83" s="149"/>
      <c r="Q83" s="149"/>
      <c r="R83" s="149"/>
      <c r="S83" s="149"/>
      <c r="T83" s="145"/>
    </row>
    <row r="84" spans="1:20" s="78" customFormat="1" ht="17.25">
      <c r="A84" s="589">
        <v>450</v>
      </c>
      <c r="B84" s="590"/>
      <c r="C84" s="86"/>
      <c r="D84" s="86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90"/>
    </row>
    <row r="85" spans="1:20" s="78" customFormat="1" ht="17.25">
      <c r="A85" s="576">
        <v>451</v>
      </c>
      <c r="B85" s="577"/>
      <c r="C85" s="86"/>
      <c r="D85" s="86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90"/>
    </row>
    <row r="86" spans="1:20" s="78" customFormat="1" ht="17.25">
      <c r="A86" s="576">
        <v>453</v>
      </c>
      <c r="B86" s="577"/>
      <c r="C86" s="86"/>
      <c r="D86" s="86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90"/>
    </row>
    <row r="87" spans="1:20" s="78" customFormat="1" ht="17.25">
      <c r="A87" s="576">
        <v>456</v>
      </c>
      <c r="B87" s="577"/>
      <c r="C87" s="86"/>
      <c r="D87" s="86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90"/>
    </row>
    <row r="88" spans="1:20" s="78" customFormat="1" ht="17.25">
      <c r="A88" s="576">
        <v>457</v>
      </c>
      <c r="B88" s="577"/>
      <c r="C88" s="86"/>
      <c r="D88" s="86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8"/>
      <c r="P88" s="87"/>
      <c r="Q88" s="87"/>
      <c r="R88" s="87"/>
      <c r="S88" s="87"/>
      <c r="T88" s="90"/>
    </row>
    <row r="89" spans="1:20" s="78" customFormat="1" ht="17.25">
      <c r="A89" s="576">
        <v>459</v>
      </c>
      <c r="B89" s="577"/>
      <c r="C89" s="86"/>
      <c r="D89" s="86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8"/>
      <c r="P89" s="87"/>
      <c r="Q89" s="87"/>
      <c r="R89" s="87"/>
      <c r="S89" s="87"/>
      <c r="T89" s="90"/>
    </row>
    <row r="90" spans="1:20" s="78" customFormat="1" ht="18" thickBot="1">
      <c r="A90" s="576">
        <v>468</v>
      </c>
      <c r="B90" s="577"/>
      <c r="C90" s="86"/>
      <c r="D90" s="86"/>
      <c r="E90" s="87"/>
      <c r="F90" s="87"/>
      <c r="G90" s="87"/>
      <c r="H90" s="87"/>
      <c r="I90" s="87"/>
      <c r="J90" s="526">
        <v>6550</v>
      </c>
      <c r="K90" s="87"/>
      <c r="L90" s="87"/>
      <c r="M90" s="87"/>
      <c r="N90" s="87"/>
      <c r="O90" s="88"/>
      <c r="P90" s="87"/>
      <c r="Q90" s="87"/>
      <c r="R90" s="87"/>
      <c r="S90" s="87"/>
      <c r="T90" s="90"/>
    </row>
    <row r="91" spans="1:20" s="78" customFormat="1" ht="18" thickBot="1">
      <c r="A91" s="578" t="s">
        <v>4</v>
      </c>
      <c r="B91" s="579"/>
      <c r="C91" s="145"/>
      <c r="D91" s="145"/>
      <c r="E91" s="146"/>
      <c r="F91" s="146"/>
      <c r="G91" s="146"/>
      <c r="H91" s="146"/>
      <c r="I91" s="146"/>
      <c r="J91" s="151">
        <f>SUM(J90)</f>
        <v>6550</v>
      </c>
      <c r="K91" s="146"/>
      <c r="L91" s="146"/>
      <c r="M91" s="146"/>
      <c r="N91" s="146"/>
      <c r="O91" s="145"/>
      <c r="P91" s="147"/>
      <c r="Q91" s="147"/>
      <c r="R91" s="147"/>
      <c r="S91" s="147"/>
      <c r="T91" s="145">
        <f>SUM(J91:S91)</f>
        <v>6550</v>
      </c>
    </row>
    <row r="92" spans="1:20" s="78" customFormat="1" ht="18" thickBot="1">
      <c r="A92" s="578" t="s">
        <v>5</v>
      </c>
      <c r="B92" s="579"/>
      <c r="C92" s="148"/>
      <c r="D92" s="148"/>
      <c r="E92" s="146"/>
      <c r="F92" s="146"/>
      <c r="G92" s="146"/>
      <c r="H92" s="146"/>
      <c r="I92" s="146"/>
      <c r="J92" s="160">
        <v>6550</v>
      </c>
      <c r="K92" s="146"/>
      <c r="L92" s="146"/>
      <c r="M92" s="146"/>
      <c r="N92" s="146"/>
      <c r="O92" s="145"/>
      <c r="P92" s="149"/>
      <c r="Q92" s="149"/>
      <c r="R92" s="149"/>
      <c r="S92" s="149"/>
      <c r="T92" s="145">
        <f>SUM(C92:S92)</f>
        <v>6550</v>
      </c>
    </row>
    <row r="93" spans="1:20" s="78" customFormat="1" ht="17.25">
      <c r="A93" s="99">
        <v>500</v>
      </c>
      <c r="B93" s="80"/>
      <c r="C93" s="100"/>
      <c r="D93" s="100"/>
      <c r="E93" s="101"/>
      <c r="F93" s="101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3"/>
    </row>
    <row r="94" spans="1:20" s="78" customFormat="1" ht="17.25">
      <c r="A94" s="581">
        <v>515</v>
      </c>
      <c r="B94" s="580"/>
      <c r="C94" s="100"/>
      <c r="D94" s="100"/>
      <c r="E94" s="101"/>
      <c r="F94" s="101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3"/>
    </row>
    <row r="95" spans="1:20" s="78" customFormat="1" ht="17.25">
      <c r="A95" s="581">
        <v>516</v>
      </c>
      <c r="B95" s="580"/>
      <c r="C95" s="100"/>
      <c r="D95" s="100"/>
      <c r="E95" s="101"/>
      <c r="F95" s="101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3"/>
    </row>
    <row r="96" spans="1:20" s="78" customFormat="1" ht="18" thickBot="1">
      <c r="A96" s="581">
        <v>520</v>
      </c>
      <c r="B96" s="580"/>
      <c r="C96" s="120"/>
      <c r="D96" s="120"/>
      <c r="E96" s="120"/>
      <c r="F96" s="120"/>
      <c r="G96" s="91"/>
      <c r="H96" s="91"/>
      <c r="I96" s="91"/>
      <c r="J96" s="91"/>
      <c r="K96" s="91"/>
      <c r="L96" s="91"/>
      <c r="M96" s="120"/>
      <c r="N96" s="91"/>
      <c r="O96" s="91"/>
      <c r="P96" s="91"/>
      <c r="Q96" s="91"/>
      <c r="R96" s="91"/>
      <c r="S96" s="91"/>
      <c r="T96" s="121"/>
    </row>
    <row r="97" spans="1:20" s="78" customFormat="1" ht="18" thickBot="1">
      <c r="A97" s="578" t="s">
        <v>4</v>
      </c>
      <c r="B97" s="579"/>
      <c r="C97" s="153"/>
      <c r="D97" s="153"/>
      <c r="E97" s="153"/>
      <c r="F97" s="153"/>
      <c r="G97" s="154"/>
      <c r="H97" s="154"/>
      <c r="I97" s="154"/>
      <c r="J97" s="154"/>
      <c r="K97" s="154"/>
      <c r="L97" s="154"/>
      <c r="M97" s="153"/>
      <c r="N97" s="154"/>
      <c r="O97" s="154"/>
      <c r="P97" s="155"/>
      <c r="Q97" s="155"/>
      <c r="R97" s="155"/>
      <c r="S97" s="155"/>
      <c r="T97" s="156"/>
    </row>
    <row r="98" spans="1:20" s="78" customFormat="1" ht="18" thickBot="1">
      <c r="A98" s="578" t="s">
        <v>5</v>
      </c>
      <c r="B98" s="579"/>
      <c r="C98" s="148"/>
      <c r="D98" s="148"/>
      <c r="E98" s="145"/>
      <c r="F98" s="145"/>
      <c r="G98" s="146"/>
      <c r="H98" s="146"/>
      <c r="I98" s="146"/>
      <c r="J98" s="146"/>
      <c r="K98" s="146"/>
      <c r="L98" s="146"/>
      <c r="M98" s="145"/>
      <c r="N98" s="146"/>
      <c r="O98" s="146"/>
      <c r="P98" s="149"/>
      <c r="Q98" s="149"/>
      <c r="R98" s="149"/>
      <c r="S98" s="149"/>
      <c r="T98" s="150"/>
    </row>
    <row r="99" s="78" customFormat="1" ht="17.25"/>
    <row r="100" s="78" customFormat="1" ht="17.25"/>
    <row r="101" s="78" customFormat="1" ht="17.25"/>
    <row r="102" s="78" customFormat="1" ht="17.25"/>
    <row r="103" s="78" customFormat="1" ht="17.25"/>
    <row r="104" s="78" customFormat="1" ht="17.25"/>
    <row r="105" s="78" customFormat="1" ht="17.25"/>
    <row r="106" s="78" customFormat="1" ht="17.25"/>
    <row r="107" s="78" customFormat="1" ht="17.25"/>
    <row r="108" s="78" customFormat="1" ht="17.25"/>
  </sheetData>
  <mergeCells count="91">
    <mergeCell ref="A77:B77"/>
    <mergeCell ref="C35:E35"/>
    <mergeCell ref="C70:E70"/>
    <mergeCell ref="F35:G35"/>
    <mergeCell ref="A73:B73"/>
    <mergeCell ref="A74:B74"/>
    <mergeCell ref="A75:B75"/>
    <mergeCell ref="A76:B76"/>
    <mergeCell ref="A66:B66"/>
    <mergeCell ref="A67:B67"/>
    <mergeCell ref="H70:I70"/>
    <mergeCell ref="L70:O70"/>
    <mergeCell ref="F70:G70"/>
    <mergeCell ref="H35:I35"/>
    <mergeCell ref="L35:O35"/>
    <mergeCell ref="P70:Q70"/>
    <mergeCell ref="A95:B95"/>
    <mergeCell ref="A96:B96"/>
    <mergeCell ref="A86:B86"/>
    <mergeCell ref="A87:B87"/>
    <mergeCell ref="A88:B88"/>
    <mergeCell ref="A89:B89"/>
    <mergeCell ref="A82:B82"/>
    <mergeCell ref="A83:B83"/>
    <mergeCell ref="A84:B84"/>
    <mergeCell ref="A97:B97"/>
    <mergeCell ref="A98:B98"/>
    <mergeCell ref="A90:B90"/>
    <mergeCell ref="A91:B91"/>
    <mergeCell ref="A92:B92"/>
    <mergeCell ref="A94:B94"/>
    <mergeCell ref="A85:B85"/>
    <mergeCell ref="A81:B81"/>
    <mergeCell ref="A78:B78"/>
    <mergeCell ref="A79:B79"/>
    <mergeCell ref="A42:B42"/>
    <mergeCell ref="A43:B43"/>
    <mergeCell ref="A44:B44"/>
    <mergeCell ref="A26:B26"/>
    <mergeCell ref="A27:B27"/>
    <mergeCell ref="A28:B28"/>
    <mergeCell ref="A29:B29"/>
    <mergeCell ref="A38:B38"/>
    <mergeCell ref="A39:B39"/>
    <mergeCell ref="A40:B40"/>
    <mergeCell ref="A41:B41"/>
    <mergeCell ref="A21:B21"/>
    <mergeCell ref="A22:B22"/>
    <mergeCell ref="A23:B23"/>
    <mergeCell ref="A24:B24"/>
    <mergeCell ref="A16:B16"/>
    <mergeCell ref="A17:B17"/>
    <mergeCell ref="A18:B18"/>
    <mergeCell ref="A19:B19"/>
    <mergeCell ref="A11:B11"/>
    <mergeCell ref="A12:B12"/>
    <mergeCell ref="A14:B14"/>
    <mergeCell ref="A15:B15"/>
    <mergeCell ref="A7:B7"/>
    <mergeCell ref="A8:B8"/>
    <mergeCell ref="A9:B9"/>
    <mergeCell ref="A10:B10"/>
    <mergeCell ref="P35:Q35"/>
    <mergeCell ref="A1:T1"/>
    <mergeCell ref="A2:T2"/>
    <mergeCell ref="A3:T3"/>
    <mergeCell ref="C4:E4"/>
    <mergeCell ref="H4:I4"/>
    <mergeCell ref="L4:O4"/>
    <mergeCell ref="P4:Q4"/>
    <mergeCell ref="T4:T5"/>
    <mergeCell ref="F4:G4"/>
    <mergeCell ref="A45:B45"/>
    <mergeCell ref="A49:B49"/>
    <mergeCell ref="A50:B50"/>
    <mergeCell ref="A51:B51"/>
    <mergeCell ref="A46:B46"/>
    <mergeCell ref="A47:B47"/>
    <mergeCell ref="A52:B52"/>
    <mergeCell ref="A56:B56"/>
    <mergeCell ref="A57:B57"/>
    <mergeCell ref="A58:B58"/>
    <mergeCell ref="A53:B53"/>
    <mergeCell ref="A54:B54"/>
    <mergeCell ref="A59:B59"/>
    <mergeCell ref="A60:B60"/>
    <mergeCell ref="A65:B65"/>
    <mergeCell ref="A61:B61"/>
    <mergeCell ref="A62:B62"/>
    <mergeCell ref="A63:B63"/>
    <mergeCell ref="A64:B64"/>
  </mergeCells>
  <printOptions/>
  <pageMargins left="0.14" right="0.14" top="0.35" bottom="0.13" header="0.12" footer="0.1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05"/>
  <sheetViews>
    <sheetView zoomScale="90" zoomScaleNormal="90" workbookViewId="0" topLeftCell="A94">
      <selection activeCell="I101" sqref="I101"/>
    </sheetView>
  </sheetViews>
  <sheetFormatPr defaultColWidth="9.140625" defaultRowHeight="21.75"/>
  <cols>
    <col min="1" max="1" width="7.7109375" style="0" customWidth="1"/>
    <col min="2" max="2" width="7.57421875" style="0" customWidth="1"/>
    <col min="3" max="3" width="9.57421875" style="0" customWidth="1"/>
    <col min="4" max="4" width="5.7109375" style="0" customWidth="1"/>
    <col min="5" max="5" width="6.57421875" style="0" customWidth="1"/>
    <col min="6" max="6" width="6.8515625" style="0" customWidth="1"/>
    <col min="7" max="7" width="6.00390625" style="0" customWidth="1"/>
    <col min="8" max="8" width="7.57421875" style="0" customWidth="1"/>
    <col min="9" max="9" width="5.140625" style="0" customWidth="1"/>
    <col min="10" max="10" width="8.28125" style="0" customWidth="1"/>
    <col min="11" max="11" width="6.140625" style="0" customWidth="1"/>
    <col min="12" max="12" width="5.28125" style="0" customWidth="1"/>
    <col min="13" max="13" width="7.57421875" style="0" customWidth="1"/>
    <col min="14" max="14" width="6.140625" style="0" customWidth="1"/>
    <col min="15" max="15" width="6.421875" style="0" customWidth="1"/>
    <col min="16" max="16" width="6.28125" style="0" customWidth="1"/>
    <col min="17" max="17" width="5.28125" style="0" customWidth="1"/>
    <col min="18" max="18" width="6.140625" style="0" customWidth="1"/>
    <col min="19" max="19" width="5.28125" style="0" customWidth="1"/>
    <col min="20" max="20" width="8.421875" style="0" customWidth="1"/>
    <col min="21" max="21" width="11.28125" style="0" customWidth="1"/>
  </cols>
  <sheetData>
    <row r="1" spans="1:21" ht="23.25">
      <c r="A1" s="552" t="s">
        <v>0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  <c r="R1" s="552"/>
      <c r="S1" s="552"/>
      <c r="T1" s="552"/>
      <c r="U1" s="552"/>
    </row>
    <row r="2" spans="1:21" ht="23.25">
      <c r="A2" s="552" t="s">
        <v>27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</row>
    <row r="3" spans="1:21" ht="23.25">
      <c r="A3" s="553" t="s">
        <v>65</v>
      </c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3"/>
      <c r="R3" s="553"/>
      <c r="S3" s="553"/>
      <c r="T3" s="553"/>
      <c r="U3" s="553"/>
    </row>
    <row r="4" spans="1:21" ht="21.75">
      <c r="A4" s="229" t="s">
        <v>1</v>
      </c>
      <c r="B4" s="230"/>
      <c r="C4" s="572" t="s">
        <v>7</v>
      </c>
      <c r="D4" s="554"/>
      <c r="E4" s="555"/>
      <c r="F4" s="572" t="s">
        <v>9</v>
      </c>
      <c r="G4" s="573"/>
      <c r="H4" s="572" t="s">
        <v>12</v>
      </c>
      <c r="I4" s="555"/>
      <c r="J4" s="572" t="s">
        <v>36</v>
      </c>
      <c r="K4" s="573"/>
      <c r="L4" s="364" t="s">
        <v>52</v>
      </c>
      <c r="M4" s="572" t="s">
        <v>17</v>
      </c>
      <c r="N4" s="554"/>
      <c r="O4" s="554"/>
      <c r="P4" s="573"/>
      <c r="Q4" s="572" t="s">
        <v>22</v>
      </c>
      <c r="R4" s="555"/>
      <c r="S4" s="8" t="s">
        <v>32</v>
      </c>
      <c r="T4" s="7" t="s">
        <v>25</v>
      </c>
      <c r="U4" s="556" t="s">
        <v>2</v>
      </c>
    </row>
    <row r="5" spans="1:21" ht="21.75">
      <c r="A5" s="1" t="s">
        <v>3</v>
      </c>
      <c r="B5" s="2"/>
      <c r="C5" s="10" t="s">
        <v>8</v>
      </c>
      <c r="D5" s="225" t="s">
        <v>51</v>
      </c>
      <c r="E5" s="10" t="s">
        <v>11</v>
      </c>
      <c r="F5" s="10" t="s">
        <v>10</v>
      </c>
      <c r="G5" s="10" t="s">
        <v>34</v>
      </c>
      <c r="H5" s="10" t="s">
        <v>13</v>
      </c>
      <c r="I5" s="10" t="s">
        <v>14</v>
      </c>
      <c r="J5" s="225" t="s">
        <v>48</v>
      </c>
      <c r="K5" s="10" t="s">
        <v>37</v>
      </c>
      <c r="L5" s="225" t="s">
        <v>53</v>
      </c>
      <c r="M5" s="10" t="s">
        <v>15</v>
      </c>
      <c r="N5" s="10" t="s">
        <v>16</v>
      </c>
      <c r="O5" s="10" t="s">
        <v>18</v>
      </c>
      <c r="P5" s="10" t="s">
        <v>19</v>
      </c>
      <c r="Q5" s="11" t="s">
        <v>24</v>
      </c>
      <c r="R5" s="11" t="s">
        <v>23</v>
      </c>
      <c r="S5" s="11" t="s">
        <v>33</v>
      </c>
      <c r="T5" s="11" t="s">
        <v>26</v>
      </c>
      <c r="U5" s="557"/>
    </row>
    <row r="6" spans="1:21" ht="21.75">
      <c r="A6" s="286" t="s">
        <v>6</v>
      </c>
      <c r="B6" s="287"/>
      <c r="C6" s="288"/>
      <c r="D6" s="288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90"/>
      <c r="U6" s="291"/>
    </row>
    <row r="7" spans="1:21" ht="21.75">
      <c r="A7" s="574" t="s">
        <v>28</v>
      </c>
      <c r="B7" s="551"/>
      <c r="C7" s="292"/>
      <c r="D7" s="292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4"/>
      <c r="Q7" s="293"/>
      <c r="R7" s="293"/>
      <c r="S7" s="293"/>
      <c r="T7" s="294"/>
      <c r="U7" s="295"/>
    </row>
    <row r="8" spans="1:21" ht="21.75">
      <c r="A8" s="574" t="s">
        <v>29</v>
      </c>
      <c r="B8" s="551"/>
      <c r="C8" s="292"/>
      <c r="D8" s="292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331">
        <v>24598</v>
      </c>
      <c r="U8" s="296"/>
    </row>
    <row r="9" spans="1:21" ht="21.75">
      <c r="A9" s="574" t="s">
        <v>30</v>
      </c>
      <c r="B9" s="551"/>
      <c r="C9" s="292"/>
      <c r="D9" s="292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4"/>
      <c r="U9" s="297"/>
    </row>
    <row r="10" spans="1:21" ht="21.75">
      <c r="A10" s="558" t="s">
        <v>31</v>
      </c>
      <c r="B10" s="559"/>
      <c r="C10" s="292"/>
      <c r="D10" s="292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4">
        <v>168484</v>
      </c>
      <c r="U10" s="295"/>
    </row>
    <row r="11" spans="1:21" ht="22.5" thickBot="1">
      <c r="A11" s="558" t="s">
        <v>55</v>
      </c>
      <c r="B11" s="559"/>
      <c r="C11" s="294"/>
      <c r="D11" s="294"/>
      <c r="E11" s="293"/>
      <c r="F11" s="293"/>
      <c r="G11" s="293"/>
      <c r="H11" s="293"/>
      <c r="I11" s="293"/>
      <c r="J11" s="293"/>
      <c r="K11" s="293"/>
      <c r="L11" s="330"/>
      <c r="M11" s="293"/>
      <c r="N11" s="293"/>
      <c r="O11" s="293"/>
      <c r="P11" s="293"/>
      <c r="Q11" s="293"/>
      <c r="R11" s="293"/>
      <c r="S11" s="293"/>
      <c r="T11" s="330">
        <f>3000</f>
        <v>3000</v>
      </c>
      <c r="U11" s="298"/>
    </row>
    <row r="12" spans="1:21" ht="22.5" thickBot="1">
      <c r="A12" s="548" t="s">
        <v>4</v>
      </c>
      <c r="B12" s="549"/>
      <c r="C12" s="299"/>
      <c r="D12" s="299"/>
      <c r="E12" s="300"/>
      <c r="F12" s="300"/>
      <c r="G12" s="300"/>
      <c r="H12" s="300"/>
      <c r="I12" s="300"/>
      <c r="J12" s="300"/>
      <c r="K12" s="300"/>
      <c r="L12" s="365"/>
      <c r="M12" s="300"/>
      <c r="N12" s="300"/>
      <c r="O12" s="300"/>
      <c r="P12" s="299"/>
      <c r="Q12" s="301"/>
      <c r="R12" s="301"/>
      <c r="S12" s="301"/>
      <c r="T12" s="302">
        <f>SUM(T8:T11)</f>
        <v>196082</v>
      </c>
      <c r="U12" s="303">
        <f>SUM(T12)</f>
        <v>196082</v>
      </c>
    </row>
    <row r="13" spans="1:21" ht="22.5" thickBot="1">
      <c r="A13" s="548" t="s">
        <v>5</v>
      </c>
      <c r="B13" s="549"/>
      <c r="C13" s="304"/>
      <c r="D13" s="304"/>
      <c r="E13" s="300"/>
      <c r="F13" s="300"/>
      <c r="G13" s="300"/>
      <c r="H13" s="300"/>
      <c r="I13" s="300"/>
      <c r="J13" s="300"/>
      <c r="K13" s="300"/>
      <c r="L13" s="365"/>
      <c r="M13" s="300"/>
      <c r="N13" s="300"/>
      <c r="O13" s="300"/>
      <c r="P13" s="299"/>
      <c r="Q13" s="305"/>
      <c r="R13" s="305"/>
      <c r="S13" s="305"/>
      <c r="T13" s="302">
        <v>370833</v>
      </c>
      <c r="U13" s="303">
        <v>370833</v>
      </c>
    </row>
    <row r="14" spans="1:21" ht="21.75">
      <c r="A14" s="306">
        <v>100</v>
      </c>
      <c r="B14" s="307"/>
      <c r="C14" s="308"/>
      <c r="D14" s="308"/>
      <c r="E14" s="309"/>
      <c r="F14" s="309"/>
      <c r="G14" s="310"/>
      <c r="H14" s="310"/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1"/>
    </row>
    <row r="15" spans="1:21" ht="21.75">
      <c r="A15" s="550">
        <v>101</v>
      </c>
      <c r="B15" s="551"/>
      <c r="C15" s="308">
        <f>60720</f>
        <v>60720</v>
      </c>
      <c r="D15" s="308"/>
      <c r="E15" s="309"/>
      <c r="F15" s="309"/>
      <c r="G15" s="309"/>
      <c r="H15" s="309"/>
      <c r="I15" s="309"/>
      <c r="J15" s="309"/>
      <c r="K15" s="309"/>
      <c r="L15" s="309"/>
      <c r="M15" s="309"/>
      <c r="N15" s="310"/>
      <c r="O15" s="310"/>
      <c r="P15" s="310"/>
      <c r="Q15" s="310"/>
      <c r="R15" s="310"/>
      <c r="S15" s="310"/>
      <c r="T15" s="310"/>
      <c r="U15" s="311"/>
    </row>
    <row r="16" spans="1:21" ht="21.75">
      <c r="A16" s="550">
        <v>102</v>
      </c>
      <c r="B16" s="551"/>
      <c r="C16" s="312">
        <v>141330</v>
      </c>
      <c r="D16" s="289"/>
      <c r="E16" s="312">
        <v>59260</v>
      </c>
      <c r="F16" s="309"/>
      <c r="G16" s="309"/>
      <c r="H16" s="309"/>
      <c r="I16" s="309"/>
      <c r="J16" s="309">
        <v>9300</v>
      </c>
      <c r="K16" s="309"/>
      <c r="L16" s="309"/>
      <c r="M16" s="309">
        <v>58730</v>
      </c>
      <c r="N16" s="310"/>
      <c r="O16" s="310"/>
      <c r="P16" s="310"/>
      <c r="Q16" s="310"/>
      <c r="R16" s="310"/>
      <c r="S16" s="310"/>
      <c r="T16" s="310"/>
      <c r="U16" s="311"/>
    </row>
    <row r="17" spans="1:21" ht="21.75">
      <c r="A17" s="550">
        <v>103</v>
      </c>
      <c r="B17" s="551"/>
      <c r="C17" s="290">
        <v>120</v>
      </c>
      <c r="D17" s="289"/>
      <c r="E17" s="288">
        <v>4350</v>
      </c>
      <c r="F17" s="290"/>
      <c r="G17" s="290"/>
      <c r="H17" s="290"/>
      <c r="I17" s="290"/>
      <c r="J17" s="290">
        <v>1500</v>
      </c>
      <c r="K17" s="290"/>
      <c r="L17" s="290"/>
      <c r="M17" s="290">
        <v>1500</v>
      </c>
      <c r="N17" s="290"/>
      <c r="O17" s="289"/>
      <c r="P17" s="289"/>
      <c r="Q17" s="289"/>
      <c r="R17" s="289"/>
      <c r="S17" s="289"/>
      <c r="T17" s="289"/>
      <c r="U17" s="291"/>
    </row>
    <row r="18" spans="1:21" ht="22.5" thickBot="1">
      <c r="A18" s="550">
        <v>105</v>
      </c>
      <c r="B18" s="551"/>
      <c r="C18" s="313">
        <v>3500</v>
      </c>
      <c r="D18" s="293"/>
      <c r="E18" s="313"/>
      <c r="F18" s="314"/>
      <c r="G18" s="314"/>
      <c r="H18" s="314"/>
      <c r="I18" s="314"/>
      <c r="J18" s="314"/>
      <c r="K18" s="314"/>
      <c r="L18" s="314"/>
      <c r="M18" s="314"/>
      <c r="N18" s="315"/>
      <c r="O18" s="315"/>
      <c r="P18" s="315"/>
      <c r="Q18" s="315"/>
      <c r="R18" s="315"/>
      <c r="S18" s="315"/>
      <c r="T18" s="315"/>
      <c r="U18" s="316"/>
    </row>
    <row r="19" spans="1:21" ht="22.5" thickBot="1">
      <c r="A19" s="548" t="s">
        <v>4</v>
      </c>
      <c r="B19" s="549"/>
      <c r="C19" s="303">
        <f>SUM(C15:C18)</f>
        <v>205670</v>
      </c>
      <c r="D19" s="345"/>
      <c r="E19" s="317">
        <f>SUM(E15:E18)</f>
        <v>63610</v>
      </c>
      <c r="F19" s="299"/>
      <c r="G19" s="299"/>
      <c r="H19" s="299"/>
      <c r="I19" s="299"/>
      <c r="J19" s="299">
        <f>SUM(J15:J18)</f>
        <v>10800</v>
      </c>
      <c r="K19" s="299"/>
      <c r="L19" s="299"/>
      <c r="M19" s="299">
        <f>SUM(M15:M18)</f>
        <v>60230</v>
      </c>
      <c r="N19" s="299"/>
      <c r="O19" s="300"/>
      <c r="P19" s="300"/>
      <c r="Q19" s="305"/>
      <c r="R19" s="305"/>
      <c r="S19" s="305"/>
      <c r="T19" s="305"/>
      <c r="U19" s="318">
        <f>SUM(C19:T19)</f>
        <v>340310</v>
      </c>
    </row>
    <row r="20" spans="1:21" ht="22.5" thickBot="1">
      <c r="A20" s="548" t="s">
        <v>5</v>
      </c>
      <c r="B20" s="549"/>
      <c r="C20" s="303">
        <v>612718</v>
      </c>
      <c r="D20" s="345"/>
      <c r="E20" s="317">
        <v>190190</v>
      </c>
      <c r="F20" s="299"/>
      <c r="G20" s="300"/>
      <c r="H20" s="299">
        <v>23620</v>
      </c>
      <c r="I20" s="299"/>
      <c r="J20" s="299">
        <v>32935</v>
      </c>
      <c r="K20" s="299"/>
      <c r="L20" s="299"/>
      <c r="M20" s="299">
        <v>154970</v>
      </c>
      <c r="N20" s="299"/>
      <c r="O20" s="299"/>
      <c r="P20" s="299"/>
      <c r="Q20" s="305"/>
      <c r="R20" s="305"/>
      <c r="S20" s="305"/>
      <c r="T20" s="305"/>
      <c r="U20" s="318">
        <f>SUM(C20:T20)</f>
        <v>1014433</v>
      </c>
    </row>
    <row r="21" spans="1:21" ht="21.75">
      <c r="A21" s="319">
        <v>120</v>
      </c>
      <c r="B21" s="320"/>
      <c r="C21" s="321"/>
      <c r="D21" s="308"/>
      <c r="E21" s="322"/>
      <c r="F21" s="322"/>
      <c r="G21" s="323"/>
      <c r="H21" s="323"/>
      <c r="I21" s="323"/>
      <c r="J21" s="323"/>
      <c r="K21" s="323"/>
      <c r="L21" s="323"/>
      <c r="M21" s="323"/>
      <c r="N21" s="323"/>
      <c r="O21" s="323"/>
      <c r="P21" s="323"/>
      <c r="Q21" s="323"/>
      <c r="R21" s="323"/>
      <c r="S21" s="323"/>
      <c r="T21" s="323"/>
      <c r="U21" s="324"/>
    </row>
    <row r="22" spans="1:21" ht="21.75">
      <c r="A22" s="550">
        <v>121</v>
      </c>
      <c r="B22" s="551"/>
      <c r="C22" s="290">
        <v>12560</v>
      </c>
      <c r="D22" s="290"/>
      <c r="E22" s="290"/>
      <c r="F22" s="290">
        <v>13310</v>
      </c>
      <c r="G22" s="290"/>
      <c r="H22" s="290"/>
      <c r="I22" s="290"/>
      <c r="J22" s="290">
        <v>24020</v>
      </c>
      <c r="K22" s="290"/>
      <c r="L22" s="290"/>
      <c r="M22" s="290"/>
      <c r="N22" s="290"/>
      <c r="O22" s="290"/>
      <c r="P22" s="290"/>
      <c r="Q22" s="289"/>
      <c r="R22" s="289"/>
      <c r="S22" s="289"/>
      <c r="T22" s="289"/>
      <c r="U22" s="291"/>
    </row>
    <row r="23" spans="1:21" ht="22.5" thickBot="1">
      <c r="A23" s="550">
        <v>122</v>
      </c>
      <c r="B23" s="551"/>
      <c r="C23" s="313"/>
      <c r="D23" s="313"/>
      <c r="E23" s="314"/>
      <c r="F23" s="314"/>
      <c r="G23" s="314"/>
      <c r="H23" s="314"/>
      <c r="I23" s="314"/>
      <c r="J23" s="314">
        <v>1500</v>
      </c>
      <c r="K23" s="314"/>
      <c r="L23" s="314"/>
      <c r="M23" s="314"/>
      <c r="N23" s="314"/>
      <c r="O23" s="314"/>
      <c r="P23" s="314"/>
      <c r="Q23" s="315"/>
      <c r="R23" s="315"/>
      <c r="S23" s="315"/>
      <c r="T23" s="315"/>
      <c r="U23" s="316"/>
    </row>
    <row r="24" spans="1:21" ht="22.5" thickBot="1">
      <c r="A24" s="548" t="s">
        <v>4</v>
      </c>
      <c r="B24" s="549"/>
      <c r="C24" s="299">
        <f>SUM(C22:C23)</f>
        <v>12560</v>
      </c>
      <c r="D24" s="299"/>
      <c r="E24" s="299"/>
      <c r="F24" s="299">
        <f>SUM(F22:F23)</f>
        <v>13310</v>
      </c>
      <c r="G24" s="299"/>
      <c r="H24" s="299"/>
      <c r="I24" s="299"/>
      <c r="J24" s="299">
        <f>SUM(J22:J23)</f>
        <v>25520</v>
      </c>
      <c r="K24" s="299"/>
      <c r="L24" s="299"/>
      <c r="M24" s="299"/>
      <c r="N24" s="299"/>
      <c r="O24" s="299"/>
      <c r="P24" s="299"/>
      <c r="Q24" s="301"/>
      <c r="R24" s="301"/>
      <c r="S24" s="301"/>
      <c r="T24" s="301"/>
      <c r="U24" s="299">
        <f>SUM(C24:T24)</f>
        <v>51390</v>
      </c>
    </row>
    <row r="25" spans="1:21" ht="22.5" thickBot="1">
      <c r="A25" s="548" t="s">
        <v>5</v>
      </c>
      <c r="B25" s="549"/>
      <c r="C25" s="304">
        <v>37680</v>
      </c>
      <c r="D25" s="304"/>
      <c r="E25" s="299"/>
      <c r="F25" s="299">
        <v>39930</v>
      </c>
      <c r="G25" s="299"/>
      <c r="H25" s="299"/>
      <c r="I25" s="299"/>
      <c r="J25" s="299">
        <v>76560</v>
      </c>
      <c r="K25" s="299"/>
      <c r="L25" s="299"/>
      <c r="M25" s="299"/>
      <c r="N25" s="299"/>
      <c r="O25" s="299"/>
      <c r="P25" s="299"/>
      <c r="Q25" s="301"/>
      <c r="R25" s="301"/>
      <c r="S25" s="301"/>
      <c r="T25" s="301"/>
      <c r="U25" s="299">
        <f>SUM(C25:T25)</f>
        <v>154170</v>
      </c>
    </row>
    <row r="26" spans="1:21" ht="21.75">
      <c r="A26" s="6"/>
      <c r="B26" s="6"/>
      <c r="C26" s="4"/>
      <c r="D26" s="4"/>
      <c r="E26" s="4"/>
      <c r="F26" s="4"/>
      <c r="G26" s="3"/>
      <c r="H26" s="3"/>
      <c r="I26" s="3"/>
      <c r="J26" s="3"/>
      <c r="K26" s="3"/>
      <c r="L26" s="3"/>
      <c r="M26" s="3"/>
      <c r="N26" s="4"/>
      <c r="O26" s="3"/>
      <c r="P26" s="3"/>
      <c r="Q26" s="3"/>
      <c r="R26" s="3"/>
      <c r="S26" s="3"/>
      <c r="T26" s="3"/>
      <c r="U26" s="5"/>
    </row>
    <row r="27" spans="1:21" ht="21.75">
      <c r="A27" s="6"/>
      <c r="B27" s="6"/>
      <c r="C27" s="4"/>
      <c r="D27" s="4"/>
      <c r="E27" s="4"/>
      <c r="F27" s="4"/>
      <c r="G27" s="3"/>
      <c r="H27" s="3"/>
      <c r="I27" s="3"/>
      <c r="J27" s="3"/>
      <c r="K27" s="3"/>
      <c r="L27" s="3"/>
      <c r="M27" s="3"/>
      <c r="N27" s="4"/>
      <c r="O27" s="3"/>
      <c r="P27" s="3"/>
      <c r="Q27" s="3"/>
      <c r="R27" s="3"/>
      <c r="S27" s="3"/>
      <c r="T27" s="3"/>
      <c r="U27" s="5"/>
    </row>
    <row r="28" spans="1:21" ht="21.75">
      <c r="A28" s="6"/>
      <c r="B28" s="6"/>
      <c r="C28" s="4"/>
      <c r="D28" s="4"/>
      <c r="E28" s="4"/>
      <c r="F28" s="4"/>
      <c r="G28" s="3"/>
      <c r="H28" s="3"/>
      <c r="I28" s="3"/>
      <c r="J28" s="3"/>
      <c r="K28" s="3"/>
      <c r="L28" s="3"/>
      <c r="M28" s="3"/>
      <c r="N28" s="4"/>
      <c r="O28" s="3"/>
      <c r="P28" s="3"/>
      <c r="Q28" s="3"/>
      <c r="R28" s="3"/>
      <c r="S28" s="3"/>
      <c r="T28" s="3"/>
      <c r="U28" s="5"/>
    </row>
    <row r="29" spans="1:21" ht="21.75">
      <c r="A29" s="229" t="s">
        <v>1</v>
      </c>
      <c r="B29" s="230"/>
      <c r="C29" s="572" t="s">
        <v>7</v>
      </c>
      <c r="D29" s="554"/>
      <c r="E29" s="555"/>
      <c r="F29" s="572" t="s">
        <v>9</v>
      </c>
      <c r="G29" s="573"/>
      <c r="H29" s="572" t="s">
        <v>12</v>
      </c>
      <c r="I29" s="555"/>
      <c r="J29" s="572" t="s">
        <v>36</v>
      </c>
      <c r="K29" s="573"/>
      <c r="L29" s="8"/>
      <c r="M29" s="572" t="s">
        <v>17</v>
      </c>
      <c r="N29" s="554"/>
      <c r="O29" s="554"/>
      <c r="P29" s="573"/>
      <c r="Q29" s="572" t="s">
        <v>22</v>
      </c>
      <c r="R29" s="555"/>
      <c r="S29" s="8" t="s">
        <v>32</v>
      </c>
      <c r="T29" s="7" t="s">
        <v>25</v>
      </c>
      <c r="U29" s="556" t="s">
        <v>2</v>
      </c>
    </row>
    <row r="30" spans="1:21" ht="21.75">
      <c r="A30" s="1" t="s">
        <v>3</v>
      </c>
      <c r="B30" s="2"/>
      <c r="C30" s="10" t="s">
        <v>8</v>
      </c>
      <c r="D30" s="225" t="s">
        <v>51</v>
      </c>
      <c r="E30" s="10" t="s">
        <v>11</v>
      </c>
      <c r="F30" s="10" t="s">
        <v>10</v>
      </c>
      <c r="G30" s="10" t="s">
        <v>34</v>
      </c>
      <c r="H30" s="10" t="s">
        <v>13</v>
      </c>
      <c r="I30" s="10" t="s">
        <v>14</v>
      </c>
      <c r="J30" s="225" t="s">
        <v>48</v>
      </c>
      <c r="K30" s="10" t="s">
        <v>37</v>
      </c>
      <c r="L30" s="10"/>
      <c r="M30" s="10" t="s">
        <v>15</v>
      </c>
      <c r="N30" s="10" t="s">
        <v>16</v>
      </c>
      <c r="O30" s="10" t="s">
        <v>18</v>
      </c>
      <c r="P30" s="10" t="s">
        <v>19</v>
      </c>
      <c r="Q30" s="11" t="s">
        <v>24</v>
      </c>
      <c r="R30" s="11" t="s">
        <v>23</v>
      </c>
      <c r="S30" s="11" t="s">
        <v>33</v>
      </c>
      <c r="T30" s="11" t="s">
        <v>26</v>
      </c>
      <c r="U30" s="557"/>
    </row>
    <row r="31" spans="1:21" ht="21.75">
      <c r="A31" s="286">
        <v>130</v>
      </c>
      <c r="B31" s="287"/>
      <c r="C31" s="288"/>
      <c r="D31" s="288"/>
      <c r="E31" s="289"/>
      <c r="F31" s="289"/>
      <c r="G31" s="289"/>
      <c r="H31" s="289"/>
      <c r="I31" s="289"/>
      <c r="J31" s="289"/>
      <c r="K31" s="289"/>
      <c r="L31" s="289"/>
      <c r="M31" s="289"/>
      <c r="N31" s="289"/>
      <c r="O31" s="289"/>
      <c r="P31" s="289"/>
      <c r="Q31" s="289"/>
      <c r="R31" s="289"/>
      <c r="S31" s="289"/>
      <c r="T31" s="289"/>
      <c r="U31" s="291"/>
    </row>
    <row r="32" spans="1:21" ht="21.75">
      <c r="A32" s="574">
        <v>131</v>
      </c>
      <c r="B32" s="551"/>
      <c r="C32" s="292">
        <v>16020</v>
      </c>
      <c r="D32" s="292"/>
      <c r="E32" s="294">
        <v>21360</v>
      </c>
      <c r="F32" s="294">
        <v>21360</v>
      </c>
      <c r="G32" s="294"/>
      <c r="H32" s="294">
        <v>16020</v>
      </c>
      <c r="I32" s="294"/>
      <c r="J32" s="294">
        <v>71200</v>
      </c>
      <c r="K32" s="294"/>
      <c r="L32" s="294"/>
      <c r="M32" s="294">
        <v>26700</v>
      </c>
      <c r="N32" s="294">
        <v>5340</v>
      </c>
      <c r="O32" s="294">
        <v>5340</v>
      </c>
      <c r="P32" s="294"/>
      <c r="Q32" s="294"/>
      <c r="R32" s="294"/>
      <c r="S32" s="294"/>
      <c r="T32" s="294"/>
      <c r="U32" s="294"/>
    </row>
    <row r="33" spans="1:21" ht="22.5" thickBot="1">
      <c r="A33" s="574">
        <v>132</v>
      </c>
      <c r="B33" s="551"/>
      <c r="C33" s="292">
        <v>4500</v>
      </c>
      <c r="D33" s="292"/>
      <c r="E33" s="294">
        <v>6000</v>
      </c>
      <c r="F33" s="294">
        <v>6000</v>
      </c>
      <c r="G33" s="294"/>
      <c r="H33" s="294">
        <v>4500</v>
      </c>
      <c r="I33" s="294"/>
      <c r="J33" s="294">
        <v>20500</v>
      </c>
      <c r="K33" s="294"/>
      <c r="L33" s="294"/>
      <c r="M33" s="294">
        <v>7500</v>
      </c>
      <c r="N33" s="294">
        <v>1500</v>
      </c>
      <c r="O33" s="294">
        <v>1500</v>
      </c>
      <c r="P33" s="294"/>
      <c r="Q33" s="294"/>
      <c r="R33" s="294"/>
      <c r="S33" s="294"/>
      <c r="T33" s="294"/>
      <c r="U33" s="294"/>
    </row>
    <row r="34" spans="1:21" ht="22.5" thickBot="1">
      <c r="A34" s="548" t="s">
        <v>4</v>
      </c>
      <c r="B34" s="549"/>
      <c r="C34" s="299">
        <f>SUM(C32:C33)</f>
        <v>20520</v>
      </c>
      <c r="D34" s="299"/>
      <c r="E34" s="299">
        <f>SUM(E32:E33)</f>
        <v>27360</v>
      </c>
      <c r="F34" s="299">
        <f>SUM(F32:F33)</f>
        <v>27360</v>
      </c>
      <c r="G34" s="299"/>
      <c r="H34" s="299">
        <f>SUM(H32:H33)</f>
        <v>20520</v>
      </c>
      <c r="I34" s="299"/>
      <c r="J34" s="299">
        <f>SUM(J32:J33)</f>
        <v>91700</v>
      </c>
      <c r="K34" s="299"/>
      <c r="L34" s="299"/>
      <c r="M34" s="299">
        <f>SUM(M32:M33)</f>
        <v>34200</v>
      </c>
      <c r="N34" s="299">
        <f>SUM(N32:N33)</f>
        <v>6840</v>
      </c>
      <c r="O34" s="299">
        <f>SUM(O32:O33)</f>
        <v>6840</v>
      </c>
      <c r="P34" s="299"/>
      <c r="Q34" s="301"/>
      <c r="R34" s="301"/>
      <c r="S34" s="301"/>
      <c r="T34" s="301"/>
      <c r="U34" s="299">
        <f>SUM(C34:T34)</f>
        <v>235340</v>
      </c>
    </row>
    <row r="35" spans="1:21" ht="22.5" thickBot="1">
      <c r="A35" s="548" t="s">
        <v>5</v>
      </c>
      <c r="B35" s="549"/>
      <c r="C35" s="304">
        <v>61560</v>
      </c>
      <c r="D35" s="304"/>
      <c r="E35" s="299">
        <v>82080</v>
      </c>
      <c r="F35" s="299">
        <v>82080</v>
      </c>
      <c r="G35" s="299"/>
      <c r="H35" s="299">
        <v>61560</v>
      </c>
      <c r="I35" s="299"/>
      <c r="J35" s="299">
        <v>283220</v>
      </c>
      <c r="K35" s="299"/>
      <c r="L35" s="299"/>
      <c r="M35" s="299">
        <v>102600</v>
      </c>
      <c r="N35" s="299">
        <v>20520</v>
      </c>
      <c r="O35" s="299">
        <v>20520</v>
      </c>
      <c r="P35" s="299"/>
      <c r="Q35" s="301"/>
      <c r="R35" s="301"/>
      <c r="S35" s="301"/>
      <c r="T35" s="301"/>
      <c r="U35" s="299">
        <f>SUM(C35:T35)</f>
        <v>714140</v>
      </c>
    </row>
    <row r="36" spans="1:21" ht="21.75">
      <c r="A36" s="306">
        <v>200</v>
      </c>
      <c r="B36" s="307"/>
      <c r="C36" s="308"/>
      <c r="D36" s="308"/>
      <c r="E36" s="309"/>
      <c r="F36" s="309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310"/>
      <c r="S36" s="310"/>
      <c r="T36" s="310"/>
      <c r="U36" s="311"/>
    </row>
    <row r="37" spans="1:21" ht="21.75">
      <c r="A37" s="550">
        <v>201</v>
      </c>
      <c r="B37" s="551"/>
      <c r="C37" s="308"/>
      <c r="D37" s="308"/>
      <c r="E37" s="309"/>
      <c r="F37" s="309"/>
      <c r="G37" s="309"/>
      <c r="H37" s="309"/>
      <c r="I37" s="309"/>
      <c r="J37" s="309"/>
      <c r="K37" s="309"/>
      <c r="L37" s="309"/>
      <c r="M37" s="309"/>
      <c r="N37" s="309"/>
      <c r="O37" s="309"/>
      <c r="P37" s="309"/>
      <c r="Q37" s="309"/>
      <c r="R37" s="309"/>
      <c r="S37" s="309"/>
      <c r="T37" s="309"/>
      <c r="U37" s="309"/>
    </row>
    <row r="38" spans="1:21" ht="21.75">
      <c r="A38" s="550">
        <v>202</v>
      </c>
      <c r="B38" s="551"/>
      <c r="C38" s="308"/>
      <c r="D38" s="308"/>
      <c r="E38" s="309"/>
      <c r="F38" s="309"/>
      <c r="G38" s="309"/>
      <c r="H38" s="309"/>
      <c r="I38" s="309"/>
      <c r="J38" s="309"/>
      <c r="K38" s="309"/>
      <c r="L38" s="309"/>
      <c r="M38" s="309"/>
      <c r="N38" s="309"/>
      <c r="O38" s="309"/>
      <c r="P38" s="309"/>
      <c r="Q38" s="309"/>
      <c r="R38" s="309"/>
      <c r="S38" s="309"/>
      <c r="T38" s="309"/>
      <c r="U38" s="309"/>
    </row>
    <row r="39" spans="1:21" ht="21.75">
      <c r="A39" s="550">
        <v>203</v>
      </c>
      <c r="B39" s="551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90"/>
      <c r="P39" s="290"/>
      <c r="Q39" s="290"/>
      <c r="R39" s="290"/>
      <c r="S39" s="290"/>
      <c r="T39" s="290"/>
      <c r="U39" s="290"/>
    </row>
    <row r="40" spans="1:21" ht="21.75">
      <c r="A40" s="550">
        <v>204</v>
      </c>
      <c r="B40" s="551"/>
      <c r="C40" s="290"/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290"/>
      <c r="U40" s="290"/>
    </row>
    <row r="41" spans="1:21" ht="21.75">
      <c r="A41" s="550">
        <v>205</v>
      </c>
      <c r="B41" s="551"/>
      <c r="C41" s="290"/>
      <c r="D41" s="290"/>
      <c r="E41" s="290"/>
      <c r="F41" s="290"/>
      <c r="G41" s="290"/>
      <c r="H41" s="290">
        <f>1500+1700</f>
        <v>3200</v>
      </c>
      <c r="I41" s="290"/>
      <c r="J41" s="290">
        <f>7560+3420+2200</f>
        <v>13180</v>
      </c>
      <c r="K41" s="290"/>
      <c r="L41" s="290"/>
      <c r="M41" s="290"/>
      <c r="N41" s="290"/>
      <c r="O41" s="290"/>
      <c r="P41" s="290"/>
      <c r="Q41" s="290"/>
      <c r="R41" s="290"/>
      <c r="S41" s="290"/>
      <c r="T41" s="290"/>
      <c r="U41" s="290"/>
    </row>
    <row r="42" spans="1:21" ht="21.75">
      <c r="A42" s="550">
        <v>206</v>
      </c>
      <c r="B42" s="551"/>
      <c r="C42" s="290">
        <v>5400</v>
      </c>
      <c r="D42" s="290"/>
      <c r="E42" s="290">
        <v>2400</v>
      </c>
      <c r="F42" s="290"/>
      <c r="G42" s="290"/>
      <c r="H42" s="290"/>
      <c r="I42" s="290"/>
      <c r="J42" s="290"/>
      <c r="K42" s="290"/>
      <c r="L42" s="290"/>
      <c r="M42" s="290">
        <v>4500</v>
      </c>
      <c r="N42" s="290"/>
      <c r="O42" s="290"/>
      <c r="P42" s="290"/>
      <c r="Q42" s="290"/>
      <c r="R42" s="290"/>
      <c r="S42" s="290"/>
      <c r="T42" s="290"/>
      <c r="U42" s="290"/>
    </row>
    <row r="43" spans="1:21" ht="21.75">
      <c r="A43" s="550">
        <v>207</v>
      </c>
      <c r="B43" s="551"/>
      <c r="C43" s="290">
        <v>1937</v>
      </c>
      <c r="D43" s="290"/>
      <c r="E43" s="290"/>
      <c r="F43" s="290"/>
      <c r="G43" s="290"/>
      <c r="H43" s="290"/>
      <c r="I43" s="290"/>
      <c r="J43" s="290"/>
      <c r="K43" s="290"/>
      <c r="L43" s="290"/>
      <c r="M43" s="290"/>
      <c r="N43" s="290"/>
      <c r="O43" s="290"/>
      <c r="P43" s="290"/>
      <c r="Q43" s="290"/>
      <c r="R43" s="290"/>
      <c r="S43" s="290"/>
      <c r="T43" s="290"/>
      <c r="U43" s="290"/>
    </row>
    <row r="44" spans="1:21" ht="22.5" thickBot="1">
      <c r="A44" s="550">
        <v>208</v>
      </c>
      <c r="B44" s="551"/>
      <c r="C44" s="325">
        <v>575</v>
      </c>
      <c r="D44" s="325"/>
      <c r="E44" s="325"/>
      <c r="F44" s="325"/>
      <c r="G44" s="325"/>
      <c r="H44" s="325"/>
      <c r="I44" s="325"/>
      <c r="J44" s="325">
        <f>13947+2357</f>
        <v>16304</v>
      </c>
      <c r="K44" s="325"/>
      <c r="L44" s="325"/>
      <c r="M44" s="325">
        <v>150</v>
      </c>
      <c r="N44" s="325"/>
      <c r="O44" s="325"/>
      <c r="P44" s="325"/>
      <c r="Q44" s="325"/>
      <c r="R44" s="325"/>
      <c r="S44" s="325"/>
      <c r="T44" s="325"/>
      <c r="U44" s="325"/>
    </row>
    <row r="45" spans="1:21" ht="22.5" thickBot="1">
      <c r="A45" s="548" t="s">
        <v>4</v>
      </c>
      <c r="B45" s="549"/>
      <c r="C45" s="326">
        <f>SUM(C41:C44)</f>
        <v>7912</v>
      </c>
      <c r="D45" s="326"/>
      <c r="E45" s="326">
        <f>SUM(E41:E44)</f>
        <v>2400</v>
      </c>
      <c r="F45" s="326"/>
      <c r="G45" s="326"/>
      <c r="H45" s="326">
        <f>SUM(H41:H44)</f>
        <v>3200</v>
      </c>
      <c r="I45" s="326"/>
      <c r="J45" s="326">
        <f>SUM(J41:J44)</f>
        <v>29484</v>
      </c>
      <c r="K45" s="326"/>
      <c r="L45" s="326"/>
      <c r="M45" s="326">
        <f>SUM(M41:M44)</f>
        <v>4650</v>
      </c>
      <c r="N45" s="326"/>
      <c r="O45" s="326"/>
      <c r="P45" s="326"/>
      <c r="Q45" s="327"/>
      <c r="R45" s="327"/>
      <c r="S45" s="327"/>
      <c r="T45" s="327"/>
      <c r="U45" s="326">
        <f>SUM(C45:T45)</f>
        <v>47646</v>
      </c>
    </row>
    <row r="46" spans="1:21" ht="22.5" thickBot="1">
      <c r="A46" s="548" t="s">
        <v>5</v>
      </c>
      <c r="B46" s="549"/>
      <c r="C46" s="304">
        <v>22516</v>
      </c>
      <c r="D46" s="304"/>
      <c r="E46" s="299">
        <v>15308</v>
      </c>
      <c r="F46" s="299"/>
      <c r="G46" s="299"/>
      <c r="H46" s="299">
        <v>4600</v>
      </c>
      <c r="I46" s="299"/>
      <c r="J46" s="299">
        <v>42691</v>
      </c>
      <c r="K46" s="299"/>
      <c r="L46" s="299"/>
      <c r="M46" s="299">
        <v>17289</v>
      </c>
      <c r="N46" s="299"/>
      <c r="O46" s="299"/>
      <c r="P46" s="299"/>
      <c r="Q46" s="301"/>
      <c r="R46" s="301"/>
      <c r="S46" s="301"/>
      <c r="T46" s="301"/>
      <c r="U46" s="299">
        <f>SUM(C46:T46)</f>
        <v>102404</v>
      </c>
    </row>
    <row r="47" spans="1:21" ht="21.75">
      <c r="A47" s="319">
        <v>250</v>
      </c>
      <c r="B47" s="320"/>
      <c r="C47" s="321"/>
      <c r="D47" s="321"/>
      <c r="E47" s="322"/>
      <c r="F47" s="322"/>
      <c r="G47" s="323"/>
      <c r="H47" s="323"/>
      <c r="I47" s="323"/>
      <c r="J47" s="323"/>
      <c r="K47" s="323"/>
      <c r="L47" s="323"/>
      <c r="M47" s="323"/>
      <c r="N47" s="323"/>
      <c r="O47" s="323"/>
      <c r="P47" s="323"/>
      <c r="Q47" s="323"/>
      <c r="R47" s="323"/>
      <c r="S47" s="323"/>
      <c r="T47" s="323"/>
      <c r="U47" s="324"/>
    </row>
    <row r="48" spans="1:21" ht="21.75">
      <c r="A48" s="550">
        <v>251</v>
      </c>
      <c r="B48" s="551"/>
      <c r="C48" s="308">
        <v>39532</v>
      </c>
      <c r="D48" s="308"/>
      <c r="E48" s="309"/>
      <c r="F48" s="309"/>
      <c r="G48" s="309"/>
      <c r="H48" s="309"/>
      <c r="I48" s="309"/>
      <c r="J48" s="309">
        <v>16650</v>
      </c>
      <c r="K48" s="309"/>
      <c r="L48" s="309"/>
      <c r="M48" s="309"/>
      <c r="N48" s="309"/>
      <c r="O48" s="309"/>
      <c r="P48" s="309"/>
      <c r="Q48" s="310"/>
      <c r="R48" s="310"/>
      <c r="S48" s="310"/>
      <c r="T48" s="310"/>
      <c r="U48" s="311"/>
    </row>
    <row r="49" spans="1:21" ht="21.75">
      <c r="A49" s="550">
        <v>252</v>
      </c>
      <c r="B49" s="551"/>
      <c r="C49" s="308"/>
      <c r="D49" s="308"/>
      <c r="E49" s="309"/>
      <c r="F49" s="309"/>
      <c r="G49" s="309"/>
      <c r="H49" s="309"/>
      <c r="I49" s="309"/>
      <c r="J49" s="309"/>
      <c r="K49" s="309"/>
      <c r="L49" s="309"/>
      <c r="M49" s="309"/>
      <c r="N49" s="309"/>
      <c r="O49" s="309"/>
      <c r="P49" s="309"/>
      <c r="Q49" s="310"/>
      <c r="R49" s="310"/>
      <c r="S49" s="310"/>
      <c r="T49" s="310"/>
      <c r="U49" s="311"/>
    </row>
    <row r="50" spans="1:21" ht="21.75">
      <c r="A50" s="550">
        <v>253</v>
      </c>
      <c r="B50" s="551"/>
      <c r="C50" s="527"/>
      <c r="D50" s="328"/>
      <c r="E50" s="290"/>
      <c r="F50" s="290"/>
      <c r="G50" s="290"/>
      <c r="H50" s="290"/>
      <c r="I50" s="290"/>
      <c r="J50" s="290"/>
      <c r="K50" s="290"/>
      <c r="L50" s="290"/>
      <c r="M50" s="290"/>
      <c r="N50" s="290"/>
      <c r="O50" s="290"/>
      <c r="P50" s="290"/>
      <c r="Q50" s="289"/>
      <c r="R50" s="289"/>
      <c r="S50" s="289"/>
      <c r="T50" s="289"/>
      <c r="U50" s="291"/>
    </row>
    <row r="51" spans="1:21" ht="22.5" thickBot="1">
      <c r="A51" s="550">
        <v>254</v>
      </c>
      <c r="B51" s="551"/>
      <c r="C51" s="313">
        <f>11220+92163.5+8300</f>
        <v>111683.5</v>
      </c>
      <c r="D51" s="313"/>
      <c r="E51" s="314"/>
      <c r="F51" s="314"/>
      <c r="G51" s="314"/>
      <c r="H51" s="314"/>
      <c r="I51" s="314"/>
      <c r="J51" s="314"/>
      <c r="K51" s="314">
        <f>1500+4800+5000+780+440</f>
        <v>12520</v>
      </c>
      <c r="L51" s="314"/>
      <c r="M51" s="314"/>
      <c r="N51" s="314"/>
      <c r="O51" s="314"/>
      <c r="P51" s="314"/>
      <c r="Q51" s="315"/>
      <c r="R51" s="359">
        <v>2660</v>
      </c>
      <c r="S51" s="315"/>
      <c r="T51" s="315"/>
      <c r="U51" s="316"/>
    </row>
    <row r="52" spans="1:21" ht="22.5" thickBot="1">
      <c r="A52" s="548" t="s">
        <v>4</v>
      </c>
      <c r="B52" s="549"/>
      <c r="C52" s="303">
        <f>SUM(C48:C51)</f>
        <v>151215.5</v>
      </c>
      <c r="D52" s="299"/>
      <c r="E52" s="299"/>
      <c r="F52" s="299"/>
      <c r="G52" s="299"/>
      <c r="H52" s="299"/>
      <c r="I52" s="299"/>
      <c r="J52" s="299">
        <f>SUM(J48:J51)</f>
        <v>16650</v>
      </c>
      <c r="K52" s="299">
        <f>SUM(K48:K51)</f>
        <v>12520</v>
      </c>
      <c r="L52" s="299"/>
      <c r="M52" s="299"/>
      <c r="N52" s="299"/>
      <c r="O52" s="299"/>
      <c r="P52" s="299"/>
      <c r="Q52" s="301"/>
      <c r="R52" s="301">
        <f>SUM(R48:R51)</f>
        <v>2660</v>
      </c>
      <c r="S52" s="301"/>
      <c r="T52" s="301"/>
      <c r="U52" s="303">
        <f>SUM(C52:T52)</f>
        <v>183045.5</v>
      </c>
    </row>
    <row r="53" spans="1:22" ht="22.5" thickBot="1">
      <c r="A53" s="548" t="s">
        <v>5</v>
      </c>
      <c r="B53" s="549"/>
      <c r="C53" s="329">
        <v>171415.5</v>
      </c>
      <c r="D53" s="317"/>
      <c r="E53" s="299">
        <v>4900</v>
      </c>
      <c r="F53" s="299">
        <v>2240</v>
      </c>
      <c r="G53" s="299"/>
      <c r="H53" s="299"/>
      <c r="I53" s="299"/>
      <c r="J53" s="342">
        <v>51205.5</v>
      </c>
      <c r="K53" s="299">
        <v>12520</v>
      </c>
      <c r="L53" s="299"/>
      <c r="M53" s="299">
        <v>3740</v>
      </c>
      <c r="N53" s="299"/>
      <c r="O53" s="299"/>
      <c r="P53" s="299"/>
      <c r="Q53" s="301"/>
      <c r="R53" s="301">
        <v>17685</v>
      </c>
      <c r="S53" s="301"/>
      <c r="T53" s="301"/>
      <c r="U53" s="303">
        <f>SUM(C53:T53)</f>
        <v>263706</v>
      </c>
      <c r="V53" s="228"/>
    </row>
    <row r="56" spans="1:21" ht="21.75">
      <c r="A56" s="229" t="s">
        <v>1</v>
      </c>
      <c r="B56" s="230"/>
      <c r="C56" s="572" t="s">
        <v>7</v>
      </c>
      <c r="D56" s="554"/>
      <c r="E56" s="573"/>
      <c r="F56" s="572" t="s">
        <v>9</v>
      </c>
      <c r="G56" s="573"/>
      <c r="H56" s="572" t="s">
        <v>12</v>
      </c>
      <c r="I56" s="573"/>
      <c r="J56" s="572" t="s">
        <v>36</v>
      </c>
      <c r="K56" s="573"/>
      <c r="L56" s="8"/>
      <c r="M56" s="572" t="s">
        <v>17</v>
      </c>
      <c r="N56" s="554"/>
      <c r="O56" s="554"/>
      <c r="P56" s="573"/>
      <c r="Q56" s="572" t="s">
        <v>22</v>
      </c>
      <c r="R56" s="573"/>
      <c r="S56" s="8" t="s">
        <v>32</v>
      </c>
      <c r="T56" s="7" t="s">
        <v>25</v>
      </c>
      <c r="U56" s="226" t="s">
        <v>2</v>
      </c>
    </row>
    <row r="57" spans="1:21" ht="21.75">
      <c r="A57" s="1" t="s">
        <v>3</v>
      </c>
      <c r="B57" s="2"/>
      <c r="C57" s="10" t="s">
        <v>8</v>
      </c>
      <c r="D57" s="10"/>
      <c r="E57" s="10" t="s">
        <v>11</v>
      </c>
      <c r="F57" s="225" t="s">
        <v>10</v>
      </c>
      <c r="G57" s="10" t="s">
        <v>34</v>
      </c>
      <c r="H57" s="10" t="s">
        <v>13</v>
      </c>
      <c r="I57" s="10" t="s">
        <v>14</v>
      </c>
      <c r="J57" s="225" t="s">
        <v>48</v>
      </c>
      <c r="K57" s="10" t="s">
        <v>37</v>
      </c>
      <c r="L57" s="10"/>
      <c r="M57" s="10" t="s">
        <v>15</v>
      </c>
      <c r="N57" s="10" t="s">
        <v>16</v>
      </c>
      <c r="O57" s="10" t="s">
        <v>18</v>
      </c>
      <c r="P57" s="10" t="s">
        <v>19</v>
      </c>
      <c r="Q57" s="11" t="s">
        <v>24</v>
      </c>
      <c r="R57" s="11" t="s">
        <v>23</v>
      </c>
      <c r="S57" s="11" t="s">
        <v>33</v>
      </c>
      <c r="T57" s="11" t="s">
        <v>26</v>
      </c>
      <c r="U57" s="227"/>
    </row>
    <row r="58" spans="1:21" ht="21.75">
      <c r="A58" s="286">
        <v>270</v>
      </c>
      <c r="B58" s="287"/>
      <c r="C58" s="288"/>
      <c r="D58" s="288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89"/>
      <c r="Q58" s="289"/>
      <c r="R58" s="289"/>
      <c r="S58" s="289"/>
      <c r="T58" s="289"/>
      <c r="U58" s="291"/>
    </row>
    <row r="59" spans="1:21" ht="21.75">
      <c r="A59" s="574">
        <v>271</v>
      </c>
      <c r="B59" s="575"/>
      <c r="C59" s="351"/>
      <c r="D59" s="292"/>
      <c r="E59" s="330"/>
      <c r="F59" s="293"/>
      <c r="G59" s="293"/>
      <c r="H59" s="330"/>
      <c r="I59" s="293"/>
      <c r="J59" s="293"/>
      <c r="K59" s="294"/>
      <c r="L59" s="294"/>
      <c r="M59" s="293"/>
      <c r="N59" s="293"/>
      <c r="O59" s="293"/>
      <c r="P59" s="330"/>
      <c r="Q59" s="293"/>
      <c r="R59" s="293"/>
      <c r="S59" s="293"/>
      <c r="T59" s="293"/>
      <c r="U59" s="297"/>
    </row>
    <row r="60" spans="1:21" ht="21.75">
      <c r="A60" s="574">
        <v>272</v>
      </c>
      <c r="B60" s="575"/>
      <c r="C60" s="292"/>
      <c r="D60" s="292"/>
      <c r="E60" s="293"/>
      <c r="F60" s="293"/>
      <c r="G60" s="293"/>
      <c r="H60" s="293"/>
      <c r="I60" s="293"/>
      <c r="J60" s="293"/>
      <c r="K60" s="294"/>
      <c r="L60" s="294"/>
      <c r="M60" s="293"/>
      <c r="N60" s="331">
        <v>5190</v>
      </c>
      <c r="O60" s="293"/>
      <c r="P60" s="293"/>
      <c r="Q60" s="293"/>
      <c r="R60" s="293"/>
      <c r="S60" s="293"/>
      <c r="T60" s="293"/>
      <c r="U60" s="295"/>
    </row>
    <row r="61" spans="1:21" ht="21.75">
      <c r="A61" s="574">
        <v>273</v>
      </c>
      <c r="B61" s="575"/>
      <c r="C61" s="292"/>
      <c r="D61" s="292"/>
      <c r="E61" s="293"/>
      <c r="F61" s="293"/>
      <c r="G61" s="293"/>
      <c r="H61" s="293"/>
      <c r="I61" s="293"/>
      <c r="J61" s="293"/>
      <c r="K61" s="294"/>
      <c r="L61" s="294"/>
      <c r="M61" s="293"/>
      <c r="N61" s="293"/>
      <c r="O61" s="293"/>
      <c r="P61" s="330"/>
      <c r="Q61" s="293"/>
      <c r="R61" s="293"/>
      <c r="S61" s="293"/>
      <c r="T61" s="293"/>
      <c r="U61" s="295"/>
    </row>
    <row r="62" spans="1:21" ht="21.75">
      <c r="A62" s="574">
        <v>274</v>
      </c>
      <c r="B62" s="575"/>
      <c r="C62" s="292"/>
      <c r="D62" s="292"/>
      <c r="E62" s="294"/>
      <c r="F62" s="294"/>
      <c r="G62" s="294"/>
      <c r="H62" s="294"/>
      <c r="I62" s="294"/>
      <c r="J62" s="294"/>
      <c r="K62" s="294"/>
      <c r="L62" s="294"/>
      <c r="M62" s="294">
        <v>1565</v>
      </c>
      <c r="N62" s="294"/>
      <c r="O62" s="294"/>
      <c r="P62" s="294"/>
      <c r="Q62" s="294"/>
      <c r="R62" s="293"/>
      <c r="S62" s="293"/>
      <c r="T62" s="293"/>
      <c r="U62" s="295"/>
    </row>
    <row r="63" spans="1:21" ht="21.75">
      <c r="A63" s="574">
        <v>275</v>
      </c>
      <c r="B63" s="575"/>
      <c r="C63" s="292"/>
      <c r="D63" s="292"/>
      <c r="E63" s="294"/>
      <c r="F63" s="294"/>
      <c r="G63" s="294"/>
      <c r="H63" s="294"/>
      <c r="I63" s="294"/>
      <c r="J63" s="294"/>
      <c r="K63" s="294"/>
      <c r="L63" s="294"/>
      <c r="M63" s="294"/>
      <c r="N63" s="294"/>
      <c r="O63" s="294"/>
      <c r="P63" s="294">
        <v>1350</v>
      </c>
      <c r="Q63" s="294"/>
      <c r="R63" s="293"/>
      <c r="S63" s="293"/>
      <c r="T63" s="293"/>
      <c r="U63" s="295"/>
    </row>
    <row r="64" spans="1:21" ht="21.75">
      <c r="A64" s="574">
        <v>276</v>
      </c>
      <c r="B64" s="575"/>
      <c r="C64" s="292"/>
      <c r="D64" s="292"/>
      <c r="E64" s="294"/>
      <c r="F64" s="294"/>
      <c r="G64" s="294"/>
      <c r="H64" s="294">
        <v>114</v>
      </c>
      <c r="I64" s="294"/>
      <c r="J64" s="294"/>
      <c r="K64" s="294"/>
      <c r="L64" s="294"/>
      <c r="M64" s="294">
        <v>2370</v>
      </c>
      <c r="N64" s="294"/>
      <c r="O64" s="294"/>
      <c r="P64" s="294">
        <f>2390+28520</f>
        <v>30910</v>
      </c>
      <c r="Q64" s="294"/>
      <c r="R64" s="293"/>
      <c r="S64" s="293"/>
      <c r="T64" s="293"/>
      <c r="U64" s="295"/>
    </row>
    <row r="65" spans="1:21" ht="21.75">
      <c r="A65" s="574">
        <v>277</v>
      </c>
      <c r="B65" s="575"/>
      <c r="C65" s="292"/>
      <c r="D65" s="292"/>
      <c r="E65" s="294"/>
      <c r="F65" s="294"/>
      <c r="G65" s="294"/>
      <c r="H65" s="294"/>
      <c r="I65" s="294"/>
      <c r="J65" s="294"/>
      <c r="K65" s="294"/>
      <c r="L65" s="294"/>
      <c r="M65" s="294"/>
      <c r="N65" s="294"/>
      <c r="O65" s="294"/>
      <c r="P65" s="294"/>
      <c r="Q65" s="294"/>
      <c r="R65" s="293"/>
      <c r="S65" s="293"/>
      <c r="T65" s="293"/>
      <c r="U65" s="295"/>
    </row>
    <row r="66" spans="1:21" ht="21.75">
      <c r="A66" s="574">
        <v>278</v>
      </c>
      <c r="B66" s="575"/>
      <c r="C66" s="292"/>
      <c r="D66" s="292"/>
      <c r="E66" s="294"/>
      <c r="F66" s="294"/>
      <c r="G66" s="294"/>
      <c r="H66" s="294"/>
      <c r="I66" s="294"/>
      <c r="J66" s="294"/>
      <c r="K66" s="294"/>
      <c r="L66" s="294"/>
      <c r="M66" s="294"/>
      <c r="N66" s="294"/>
      <c r="O66" s="294"/>
      <c r="P66" s="294"/>
      <c r="Q66" s="294"/>
      <c r="R66" s="293"/>
      <c r="S66" s="293"/>
      <c r="T66" s="293"/>
      <c r="U66" s="295"/>
    </row>
    <row r="67" spans="1:21" ht="21.75">
      <c r="A67" s="574">
        <v>279</v>
      </c>
      <c r="B67" s="575"/>
      <c r="C67" s="292"/>
      <c r="D67" s="292"/>
      <c r="E67" s="294"/>
      <c r="F67" s="294"/>
      <c r="G67" s="294"/>
      <c r="H67" s="294"/>
      <c r="I67" s="294"/>
      <c r="J67" s="294"/>
      <c r="K67" s="294"/>
      <c r="L67" s="294"/>
      <c r="M67" s="294"/>
      <c r="N67" s="294"/>
      <c r="O67" s="294"/>
      <c r="P67" s="294"/>
      <c r="Q67" s="294"/>
      <c r="R67" s="293"/>
      <c r="S67" s="293"/>
      <c r="T67" s="293"/>
      <c r="U67" s="295"/>
    </row>
    <row r="68" spans="1:21" ht="21.75">
      <c r="A68" s="574">
        <v>280</v>
      </c>
      <c r="B68" s="575"/>
      <c r="C68" s="292"/>
      <c r="D68" s="292"/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294"/>
      <c r="P68" s="294"/>
      <c r="Q68" s="294"/>
      <c r="R68" s="293"/>
      <c r="S68" s="293"/>
      <c r="T68" s="293"/>
      <c r="U68" s="295"/>
    </row>
    <row r="69" spans="1:21" ht="21.75">
      <c r="A69" s="574">
        <v>281</v>
      </c>
      <c r="B69" s="575"/>
      <c r="C69" s="292"/>
      <c r="D69" s="292"/>
      <c r="E69" s="294"/>
      <c r="F69" s="294"/>
      <c r="G69" s="294"/>
      <c r="H69" s="294"/>
      <c r="I69" s="294"/>
      <c r="J69" s="294"/>
      <c r="K69" s="294"/>
      <c r="L69" s="294"/>
      <c r="M69" s="294"/>
      <c r="N69" s="294"/>
      <c r="O69" s="294"/>
      <c r="P69" s="294"/>
      <c r="Q69" s="294"/>
      <c r="R69" s="293"/>
      <c r="S69" s="293"/>
      <c r="T69" s="293"/>
      <c r="U69" s="295"/>
    </row>
    <row r="70" spans="1:21" ht="22.5" thickBot="1">
      <c r="A70" s="560">
        <v>282</v>
      </c>
      <c r="B70" s="561"/>
      <c r="C70" s="292"/>
      <c r="D70" s="292"/>
      <c r="E70" s="294"/>
      <c r="F70" s="294"/>
      <c r="G70" s="294"/>
      <c r="H70" s="294"/>
      <c r="I70" s="294"/>
      <c r="J70" s="294"/>
      <c r="K70" s="294"/>
      <c r="L70" s="294"/>
      <c r="M70" s="294"/>
      <c r="N70" s="294"/>
      <c r="O70" s="294"/>
      <c r="P70" s="294"/>
      <c r="Q70" s="294"/>
      <c r="R70" s="293"/>
      <c r="S70" s="293"/>
      <c r="T70" s="293"/>
      <c r="U70" s="295"/>
    </row>
    <row r="71" spans="1:21" ht="22.5" thickBot="1">
      <c r="A71" s="548" t="s">
        <v>4</v>
      </c>
      <c r="B71" s="549"/>
      <c r="C71" s="342"/>
      <c r="D71" s="299"/>
      <c r="E71" s="299"/>
      <c r="F71" s="299"/>
      <c r="G71" s="299"/>
      <c r="H71" s="299">
        <f>SUM(H60:H70)</f>
        <v>114</v>
      </c>
      <c r="I71" s="299"/>
      <c r="J71" s="299"/>
      <c r="K71" s="299"/>
      <c r="L71" s="299"/>
      <c r="M71" s="299">
        <f>SUM(M60:M70)</f>
        <v>3935</v>
      </c>
      <c r="N71" s="299">
        <f>SUM(N60:N70)</f>
        <v>5190</v>
      </c>
      <c r="O71" s="299"/>
      <c r="P71" s="299">
        <f>SUM(P60:P70)</f>
        <v>32260</v>
      </c>
      <c r="Q71" s="301"/>
      <c r="R71" s="301"/>
      <c r="S71" s="301"/>
      <c r="T71" s="301"/>
      <c r="U71" s="342">
        <f>SUM(H71:T71)</f>
        <v>41499</v>
      </c>
    </row>
    <row r="72" spans="1:21" ht="22.5" thickBot="1">
      <c r="A72" s="548" t="s">
        <v>5</v>
      </c>
      <c r="B72" s="549"/>
      <c r="C72" s="341"/>
      <c r="D72" s="304"/>
      <c r="E72" s="299">
        <v>16643</v>
      </c>
      <c r="F72" s="299"/>
      <c r="G72" s="299">
        <v>6665</v>
      </c>
      <c r="H72" s="299">
        <v>532</v>
      </c>
      <c r="I72" s="299"/>
      <c r="J72" s="299">
        <v>17398</v>
      </c>
      <c r="K72" s="299"/>
      <c r="L72" s="299"/>
      <c r="M72" s="332">
        <v>33903</v>
      </c>
      <c r="N72" s="299">
        <v>36625</v>
      </c>
      <c r="O72" s="299"/>
      <c r="P72" s="332">
        <v>96682</v>
      </c>
      <c r="Q72" s="301"/>
      <c r="R72" s="301"/>
      <c r="S72" s="301"/>
      <c r="T72" s="301"/>
      <c r="U72" s="342">
        <f>SUM(C72:T72)</f>
        <v>208448</v>
      </c>
    </row>
    <row r="73" spans="1:21" ht="21.75">
      <c r="A73" s="306">
        <v>300</v>
      </c>
      <c r="B73" s="307"/>
      <c r="C73" s="308"/>
      <c r="D73" s="308"/>
      <c r="E73" s="309"/>
      <c r="F73" s="309"/>
      <c r="G73" s="310"/>
      <c r="H73" s="310"/>
      <c r="I73" s="310"/>
      <c r="J73" s="310"/>
      <c r="K73" s="310"/>
      <c r="L73" s="310"/>
      <c r="M73" s="310"/>
      <c r="N73" s="310"/>
      <c r="O73" s="310"/>
      <c r="P73" s="310"/>
      <c r="Q73" s="310"/>
      <c r="R73" s="310"/>
      <c r="S73" s="310"/>
      <c r="T73" s="310"/>
      <c r="U73" s="311"/>
    </row>
    <row r="74" spans="1:21" ht="21.75">
      <c r="A74" s="550">
        <v>301</v>
      </c>
      <c r="B74" s="551"/>
      <c r="C74" s="333">
        <f>18290.57+14965.9</f>
        <v>33256.47</v>
      </c>
      <c r="D74" s="333"/>
      <c r="E74" s="309"/>
      <c r="F74" s="309"/>
      <c r="G74" s="310"/>
      <c r="H74" s="310"/>
      <c r="I74" s="310"/>
      <c r="J74" s="310"/>
      <c r="K74" s="310"/>
      <c r="L74" s="310"/>
      <c r="M74" s="310"/>
      <c r="N74" s="310"/>
      <c r="O74" s="310"/>
      <c r="P74" s="310"/>
      <c r="Q74" s="310"/>
      <c r="R74" s="310"/>
      <c r="S74" s="310"/>
      <c r="T74" s="310"/>
      <c r="U74" s="311"/>
    </row>
    <row r="75" spans="1:21" ht="21.75">
      <c r="A75" s="550">
        <v>302</v>
      </c>
      <c r="B75" s="551"/>
      <c r="C75" s="333">
        <v>3835.79</v>
      </c>
      <c r="D75" s="333"/>
      <c r="E75" s="309"/>
      <c r="F75" s="309"/>
      <c r="G75" s="310"/>
      <c r="H75" s="310"/>
      <c r="I75" s="310"/>
      <c r="J75" s="310"/>
      <c r="K75" s="310"/>
      <c r="L75" s="310"/>
      <c r="M75" s="310"/>
      <c r="N75" s="310"/>
      <c r="O75" s="310"/>
      <c r="P75" s="310"/>
      <c r="Q75" s="310"/>
      <c r="R75" s="310"/>
      <c r="S75" s="310"/>
      <c r="T75" s="310"/>
      <c r="U75" s="311"/>
    </row>
    <row r="76" spans="1:21" ht="21.75">
      <c r="A76" s="550">
        <v>303</v>
      </c>
      <c r="B76" s="551"/>
      <c r="C76" s="334">
        <f>1185.62+1893.9</f>
        <v>3079.52</v>
      </c>
      <c r="D76" s="334"/>
      <c r="E76" s="290"/>
      <c r="F76" s="290"/>
      <c r="G76" s="289"/>
      <c r="H76" s="289"/>
      <c r="I76" s="289"/>
      <c r="J76" s="289"/>
      <c r="K76" s="289"/>
      <c r="L76" s="289"/>
      <c r="M76" s="289"/>
      <c r="N76" s="290"/>
      <c r="O76" s="289"/>
      <c r="P76" s="289"/>
      <c r="Q76" s="289"/>
      <c r="R76" s="289"/>
      <c r="S76" s="289"/>
      <c r="T76" s="289"/>
      <c r="U76" s="291"/>
    </row>
    <row r="77" spans="1:21" ht="22.5" thickBot="1">
      <c r="A77" s="562">
        <v>304</v>
      </c>
      <c r="B77" s="563"/>
      <c r="C77" s="335">
        <v>968</v>
      </c>
      <c r="D77" s="336"/>
      <c r="E77" s="325"/>
      <c r="F77" s="325"/>
      <c r="G77" s="337"/>
      <c r="H77" s="337"/>
      <c r="I77" s="337"/>
      <c r="J77" s="337"/>
      <c r="K77" s="337"/>
      <c r="L77" s="337"/>
      <c r="M77" s="337"/>
      <c r="N77" s="337"/>
      <c r="O77" s="337"/>
      <c r="P77" s="337"/>
      <c r="Q77" s="337"/>
      <c r="R77" s="337"/>
      <c r="S77" s="337"/>
      <c r="T77" s="337"/>
      <c r="U77" s="338"/>
    </row>
    <row r="78" spans="1:21" ht="22.5" thickBot="1">
      <c r="A78" s="548" t="s">
        <v>4</v>
      </c>
      <c r="B78" s="549"/>
      <c r="C78" s="339">
        <f>SUM(C74:C77)</f>
        <v>41139.78</v>
      </c>
      <c r="D78" s="339"/>
      <c r="E78" s="339"/>
      <c r="F78" s="339"/>
      <c r="G78" s="339"/>
      <c r="H78" s="339"/>
      <c r="I78" s="339"/>
      <c r="J78" s="339"/>
      <c r="K78" s="339"/>
      <c r="L78" s="339"/>
      <c r="M78" s="339"/>
      <c r="N78" s="339"/>
      <c r="O78" s="339"/>
      <c r="P78" s="339"/>
      <c r="Q78" s="340"/>
      <c r="R78" s="340"/>
      <c r="S78" s="340"/>
      <c r="T78" s="340"/>
      <c r="U78" s="339">
        <f>SUM(C78:T78)</f>
        <v>41139.78</v>
      </c>
    </row>
    <row r="79" spans="1:21" ht="22.5" thickBot="1">
      <c r="A79" s="548" t="s">
        <v>5</v>
      </c>
      <c r="B79" s="549"/>
      <c r="C79" s="341">
        <v>108626.45</v>
      </c>
      <c r="D79" s="341"/>
      <c r="E79" s="342"/>
      <c r="F79" s="342"/>
      <c r="G79" s="342"/>
      <c r="H79" s="342"/>
      <c r="I79" s="342"/>
      <c r="J79" s="342"/>
      <c r="K79" s="342"/>
      <c r="L79" s="342"/>
      <c r="M79" s="342"/>
      <c r="N79" s="342"/>
      <c r="O79" s="342"/>
      <c r="P79" s="342"/>
      <c r="Q79" s="343"/>
      <c r="R79" s="343"/>
      <c r="S79" s="343"/>
      <c r="T79" s="343"/>
      <c r="U79" s="342">
        <f>SUM(C79:T79)</f>
        <v>108626.45</v>
      </c>
    </row>
    <row r="83" spans="1:21" ht="21.75">
      <c r="A83" s="229" t="s">
        <v>1</v>
      </c>
      <c r="B83" s="230"/>
      <c r="C83" s="572" t="s">
        <v>7</v>
      </c>
      <c r="D83" s="554"/>
      <c r="E83" s="555"/>
      <c r="F83" s="572" t="s">
        <v>9</v>
      </c>
      <c r="G83" s="573"/>
      <c r="H83" s="572" t="s">
        <v>12</v>
      </c>
      <c r="I83" s="555"/>
      <c r="J83" s="572" t="s">
        <v>36</v>
      </c>
      <c r="K83" s="573"/>
      <c r="L83" s="8"/>
      <c r="M83" s="572" t="s">
        <v>17</v>
      </c>
      <c r="N83" s="554"/>
      <c r="O83" s="554"/>
      <c r="P83" s="573"/>
      <c r="Q83" s="572" t="s">
        <v>22</v>
      </c>
      <c r="R83" s="555"/>
      <c r="S83" s="8" t="s">
        <v>32</v>
      </c>
      <c r="T83" s="7" t="s">
        <v>25</v>
      </c>
      <c r="U83" s="556" t="s">
        <v>2</v>
      </c>
    </row>
    <row r="84" spans="1:21" ht="21.75">
      <c r="A84" s="1" t="s">
        <v>3</v>
      </c>
      <c r="B84" s="2"/>
      <c r="C84" s="10" t="s">
        <v>8</v>
      </c>
      <c r="D84" s="10"/>
      <c r="E84" s="10" t="s">
        <v>11</v>
      </c>
      <c r="F84" s="225" t="s">
        <v>10</v>
      </c>
      <c r="G84" s="10" t="s">
        <v>34</v>
      </c>
      <c r="H84" s="10" t="s">
        <v>13</v>
      </c>
      <c r="I84" s="10" t="s">
        <v>14</v>
      </c>
      <c r="J84" s="225" t="s">
        <v>48</v>
      </c>
      <c r="K84" s="10" t="s">
        <v>37</v>
      </c>
      <c r="L84" s="10"/>
      <c r="M84" s="10" t="s">
        <v>15</v>
      </c>
      <c r="N84" s="10" t="s">
        <v>16</v>
      </c>
      <c r="O84" s="10" t="s">
        <v>18</v>
      </c>
      <c r="P84" s="10" t="s">
        <v>19</v>
      </c>
      <c r="Q84" s="11" t="s">
        <v>24</v>
      </c>
      <c r="R84" s="11" t="s">
        <v>23</v>
      </c>
      <c r="S84" s="11" t="s">
        <v>33</v>
      </c>
      <c r="T84" s="11" t="s">
        <v>26</v>
      </c>
      <c r="U84" s="557"/>
    </row>
    <row r="85" spans="1:21" ht="21.75">
      <c r="A85" s="286">
        <v>400</v>
      </c>
      <c r="B85" s="287"/>
      <c r="C85" s="288"/>
      <c r="D85" s="288"/>
      <c r="E85" s="289"/>
      <c r="F85" s="289"/>
      <c r="G85" s="289"/>
      <c r="H85" s="289"/>
      <c r="I85" s="289"/>
      <c r="J85" s="289"/>
      <c r="K85" s="289"/>
      <c r="L85" s="289"/>
      <c r="M85" s="289"/>
      <c r="N85" s="289"/>
      <c r="O85" s="289"/>
      <c r="P85" s="289"/>
      <c r="Q85" s="289"/>
      <c r="R85" s="289"/>
      <c r="S85" s="289"/>
      <c r="T85" s="289"/>
      <c r="U85" s="291"/>
    </row>
    <row r="86" spans="1:21" ht="22.5" thickBot="1">
      <c r="A86" s="560">
        <v>403</v>
      </c>
      <c r="B86" s="561"/>
      <c r="C86" s="292"/>
      <c r="D86" s="292"/>
      <c r="E86" s="293"/>
      <c r="F86" s="293"/>
      <c r="G86" s="293"/>
      <c r="H86" s="293"/>
      <c r="I86" s="293"/>
      <c r="J86" s="293"/>
      <c r="K86" s="293"/>
      <c r="L86" s="293"/>
      <c r="M86" s="293"/>
      <c r="N86" s="293"/>
      <c r="O86" s="293"/>
      <c r="P86" s="293"/>
      <c r="Q86" s="293"/>
      <c r="R86" s="293"/>
      <c r="S86" s="293"/>
      <c r="T86" s="293"/>
      <c r="U86" s="295"/>
    </row>
    <row r="87" spans="1:21" ht="22.5" thickBot="1">
      <c r="A87" s="564" t="s">
        <v>4</v>
      </c>
      <c r="B87" s="565"/>
      <c r="C87" s="344"/>
      <c r="D87" s="344"/>
      <c r="E87" s="345"/>
      <c r="F87" s="345"/>
      <c r="G87" s="345"/>
      <c r="H87" s="345"/>
      <c r="I87" s="345"/>
      <c r="J87" s="345"/>
      <c r="K87" s="345"/>
      <c r="L87" s="345"/>
      <c r="M87" s="345"/>
      <c r="N87" s="345"/>
      <c r="O87" s="345"/>
      <c r="P87" s="344"/>
      <c r="Q87" s="346"/>
      <c r="R87" s="346"/>
      <c r="S87" s="346"/>
      <c r="T87" s="346"/>
      <c r="U87" s="344"/>
    </row>
    <row r="88" spans="1:21" ht="22.5" thickBot="1">
      <c r="A88" s="564" t="s">
        <v>5</v>
      </c>
      <c r="B88" s="565"/>
      <c r="C88" s="347"/>
      <c r="D88" s="347"/>
      <c r="E88" s="345"/>
      <c r="F88" s="345"/>
      <c r="G88" s="345"/>
      <c r="H88" s="345"/>
      <c r="I88" s="345"/>
      <c r="J88" s="345"/>
      <c r="K88" s="345"/>
      <c r="L88" s="345"/>
      <c r="M88" s="345"/>
      <c r="N88" s="345"/>
      <c r="O88" s="345"/>
      <c r="P88" s="344"/>
      <c r="Q88" s="348"/>
      <c r="R88" s="348"/>
      <c r="S88" s="348"/>
      <c r="T88" s="348"/>
      <c r="U88" s="344"/>
    </row>
    <row r="89" spans="1:21" ht="21.75">
      <c r="A89" s="349">
        <v>450</v>
      </c>
      <c r="B89" s="350"/>
      <c r="C89" s="292"/>
      <c r="D89" s="292"/>
      <c r="E89" s="293"/>
      <c r="F89" s="293"/>
      <c r="G89" s="293"/>
      <c r="H89" s="293"/>
      <c r="I89" s="293"/>
      <c r="J89" s="293"/>
      <c r="K89" s="293"/>
      <c r="L89" s="293"/>
      <c r="M89" s="293"/>
      <c r="N89" s="293"/>
      <c r="O89" s="293"/>
      <c r="P89" s="293"/>
      <c r="Q89" s="293"/>
      <c r="R89" s="293"/>
      <c r="S89" s="293"/>
      <c r="T89" s="293"/>
      <c r="U89" s="295"/>
    </row>
    <row r="90" spans="1:21" ht="21.75">
      <c r="A90" s="574">
        <v>451</v>
      </c>
      <c r="B90" s="575"/>
      <c r="C90" s="351"/>
      <c r="D90" s="351"/>
      <c r="E90" s="294"/>
      <c r="F90" s="294"/>
      <c r="G90" s="352"/>
      <c r="H90" s="352"/>
      <c r="I90" s="352"/>
      <c r="J90" s="352"/>
      <c r="K90" s="352"/>
      <c r="L90" s="352"/>
      <c r="M90" s="352"/>
      <c r="N90" s="352"/>
      <c r="O90" s="293"/>
      <c r="P90" s="293"/>
      <c r="Q90" s="293"/>
      <c r="R90" s="293"/>
      <c r="S90" s="293"/>
      <c r="T90" s="293"/>
      <c r="U90" s="295"/>
    </row>
    <row r="91" spans="1:21" ht="21.75">
      <c r="A91" s="574">
        <v>453</v>
      </c>
      <c r="B91" s="575"/>
      <c r="C91" s="351"/>
      <c r="D91" s="351"/>
      <c r="E91" s="294"/>
      <c r="F91" s="294"/>
      <c r="G91" s="352"/>
      <c r="H91" s="352"/>
      <c r="I91" s="352"/>
      <c r="J91" s="352"/>
      <c r="K91" s="352"/>
      <c r="L91" s="352"/>
      <c r="M91" s="352"/>
      <c r="N91" s="352"/>
      <c r="O91" s="293"/>
      <c r="P91" s="293"/>
      <c r="Q91" s="293"/>
      <c r="R91" s="293"/>
      <c r="S91" s="293"/>
      <c r="T91" s="293"/>
      <c r="U91" s="295"/>
    </row>
    <row r="92" spans="1:21" ht="21.75">
      <c r="A92" s="574">
        <v>456</v>
      </c>
      <c r="B92" s="575"/>
      <c r="C92" s="351"/>
      <c r="D92" s="351"/>
      <c r="E92" s="294"/>
      <c r="F92" s="294"/>
      <c r="G92" s="352"/>
      <c r="H92" s="352"/>
      <c r="I92" s="352"/>
      <c r="J92" s="352"/>
      <c r="K92" s="352"/>
      <c r="L92" s="352"/>
      <c r="M92" s="352"/>
      <c r="N92" s="352"/>
      <c r="O92" s="293"/>
      <c r="P92" s="293"/>
      <c r="Q92" s="293"/>
      <c r="R92" s="293"/>
      <c r="S92" s="293"/>
      <c r="T92" s="293"/>
      <c r="U92" s="295"/>
    </row>
    <row r="93" spans="1:21" ht="21.75">
      <c r="A93" s="574">
        <v>457</v>
      </c>
      <c r="B93" s="575"/>
      <c r="C93" s="351"/>
      <c r="D93" s="351"/>
      <c r="E93" s="294"/>
      <c r="F93" s="294"/>
      <c r="G93" s="352"/>
      <c r="H93" s="352"/>
      <c r="I93" s="352"/>
      <c r="J93" s="352"/>
      <c r="K93" s="352"/>
      <c r="L93" s="352"/>
      <c r="M93" s="352"/>
      <c r="N93" s="352"/>
      <c r="O93" s="293"/>
      <c r="P93" s="294"/>
      <c r="Q93" s="293"/>
      <c r="R93" s="293"/>
      <c r="S93" s="293"/>
      <c r="T93" s="293"/>
      <c r="U93" s="295"/>
    </row>
    <row r="94" spans="1:21" ht="21.75">
      <c r="A94" s="574">
        <v>459</v>
      </c>
      <c r="B94" s="575"/>
      <c r="C94" s="351"/>
      <c r="D94" s="351"/>
      <c r="E94" s="294"/>
      <c r="F94" s="294"/>
      <c r="G94" s="352"/>
      <c r="H94" s="352"/>
      <c r="I94" s="352"/>
      <c r="J94" s="352"/>
      <c r="K94" s="352"/>
      <c r="L94" s="352"/>
      <c r="M94" s="352"/>
      <c r="N94" s="352"/>
      <c r="O94" s="293"/>
      <c r="P94" s="294"/>
      <c r="Q94" s="293"/>
      <c r="R94" s="293"/>
      <c r="S94" s="293"/>
      <c r="T94" s="293"/>
      <c r="U94" s="295"/>
    </row>
    <row r="95" spans="1:21" ht="22.5" thickBot="1">
      <c r="A95" s="574">
        <v>468</v>
      </c>
      <c r="B95" s="575"/>
      <c r="C95" s="351"/>
      <c r="D95" s="351"/>
      <c r="E95" s="294"/>
      <c r="F95" s="294"/>
      <c r="G95" s="352"/>
      <c r="H95" s="352">
        <v>5750</v>
      </c>
      <c r="I95" s="352"/>
      <c r="J95" s="331"/>
      <c r="K95" s="352"/>
      <c r="L95" s="352"/>
      <c r="M95" s="331"/>
      <c r="N95" s="352"/>
      <c r="O95" s="293"/>
      <c r="P95" s="294"/>
      <c r="Q95" s="293"/>
      <c r="R95" s="293"/>
      <c r="S95" s="293"/>
      <c r="T95" s="293"/>
      <c r="U95" s="295"/>
    </row>
    <row r="96" spans="1:21" ht="22.5" hidden="1" thickBot="1">
      <c r="A96" s="560"/>
      <c r="B96" s="561"/>
      <c r="C96" s="351"/>
      <c r="D96" s="351"/>
      <c r="E96" s="294"/>
      <c r="F96" s="294"/>
      <c r="G96" s="352"/>
      <c r="H96" s="352"/>
      <c r="I96" s="352"/>
      <c r="J96" s="352"/>
      <c r="K96" s="352"/>
      <c r="L96" s="352"/>
      <c r="M96" s="352"/>
      <c r="N96" s="352"/>
      <c r="O96" s="293"/>
      <c r="P96" s="294"/>
      <c r="Q96" s="293"/>
      <c r="R96" s="293"/>
      <c r="S96" s="293"/>
      <c r="T96" s="293"/>
      <c r="U96" s="295"/>
    </row>
    <row r="97" spans="1:21" ht="22.5" thickBot="1">
      <c r="A97" s="564" t="s">
        <v>4</v>
      </c>
      <c r="B97" s="565"/>
      <c r="C97" s="353"/>
      <c r="D97" s="353"/>
      <c r="E97" s="344"/>
      <c r="F97" s="344"/>
      <c r="G97" s="353"/>
      <c r="H97" s="353">
        <f>SUM(H95:H96)</f>
        <v>5750</v>
      </c>
      <c r="I97" s="353"/>
      <c r="J97" s="363"/>
      <c r="K97" s="353"/>
      <c r="L97" s="353"/>
      <c r="M97" s="363"/>
      <c r="N97" s="353"/>
      <c r="O97" s="345"/>
      <c r="P97" s="344"/>
      <c r="Q97" s="346"/>
      <c r="R97" s="346"/>
      <c r="S97" s="346"/>
      <c r="T97" s="346"/>
      <c r="U97" s="344">
        <f>SUM(H97:T97)</f>
        <v>5750</v>
      </c>
    </row>
    <row r="98" spans="1:21" ht="22.5" thickBot="1">
      <c r="A98" s="564" t="s">
        <v>5</v>
      </c>
      <c r="B98" s="565"/>
      <c r="C98" s="347"/>
      <c r="D98" s="347"/>
      <c r="E98" s="344"/>
      <c r="F98" s="344"/>
      <c r="G98" s="345"/>
      <c r="H98" s="353">
        <v>5750</v>
      </c>
      <c r="I98" s="345"/>
      <c r="J98" s="362">
        <v>6550</v>
      </c>
      <c r="K98" s="345"/>
      <c r="L98" s="345"/>
      <c r="M98" s="362"/>
      <c r="N98" s="345"/>
      <c r="O98" s="345"/>
      <c r="P98" s="344"/>
      <c r="Q98" s="348"/>
      <c r="R98" s="348"/>
      <c r="S98" s="348"/>
      <c r="T98" s="348"/>
      <c r="U98" s="344">
        <f>SUM(C98:T98)</f>
        <v>12300</v>
      </c>
    </row>
    <row r="99" spans="1:21" ht="21.75">
      <c r="A99" s="306">
        <v>500</v>
      </c>
      <c r="B99" s="307"/>
      <c r="C99" s="308"/>
      <c r="D99" s="308"/>
      <c r="E99" s="309"/>
      <c r="F99" s="309"/>
      <c r="G99" s="310"/>
      <c r="H99" s="310"/>
      <c r="I99" s="310"/>
      <c r="J99" s="310"/>
      <c r="K99" s="310"/>
      <c r="L99" s="310"/>
      <c r="M99" s="310"/>
      <c r="N99" s="310"/>
      <c r="O99" s="310"/>
      <c r="P99" s="310"/>
      <c r="Q99" s="310"/>
      <c r="R99" s="310"/>
      <c r="S99" s="310"/>
      <c r="T99" s="310"/>
      <c r="U99" s="311"/>
    </row>
    <row r="100" spans="1:21" ht="21.75">
      <c r="A100" s="550">
        <v>501</v>
      </c>
      <c r="B100" s="551"/>
      <c r="C100" s="308"/>
      <c r="D100" s="308"/>
      <c r="E100" s="309"/>
      <c r="F100" s="309"/>
      <c r="G100" s="310"/>
      <c r="H100" s="310"/>
      <c r="I100" s="310"/>
      <c r="J100" s="360"/>
      <c r="K100" s="310"/>
      <c r="L100" s="310"/>
      <c r="M100" s="360"/>
      <c r="N100" s="310"/>
      <c r="O100" s="310"/>
      <c r="P100" s="310"/>
      <c r="Q100" s="310"/>
      <c r="R100" s="310"/>
      <c r="S100" s="310"/>
      <c r="T100" s="310"/>
      <c r="U100" s="311"/>
    </row>
    <row r="101" spans="1:22" ht="21.75">
      <c r="A101" s="550">
        <v>515</v>
      </c>
      <c r="B101" s="551"/>
      <c r="C101" s="308"/>
      <c r="D101" s="308"/>
      <c r="E101" s="309"/>
      <c r="F101" s="309"/>
      <c r="G101" s="310"/>
      <c r="H101" s="310"/>
      <c r="I101" s="310"/>
      <c r="J101" s="310"/>
      <c r="K101" s="310"/>
      <c r="L101" s="310"/>
      <c r="M101" s="310"/>
      <c r="N101" s="310"/>
      <c r="O101" s="310"/>
      <c r="P101" s="310"/>
      <c r="Q101" s="310"/>
      <c r="R101" s="310"/>
      <c r="S101" s="310"/>
      <c r="T101" s="310"/>
      <c r="U101" s="311"/>
      <c r="V101" s="9"/>
    </row>
    <row r="102" spans="1:21" ht="21.75">
      <c r="A102" s="550">
        <v>516</v>
      </c>
      <c r="B102" s="551"/>
      <c r="C102" s="308"/>
      <c r="D102" s="308"/>
      <c r="E102" s="309"/>
      <c r="F102" s="309"/>
      <c r="G102" s="310"/>
      <c r="H102" s="310"/>
      <c r="I102" s="310"/>
      <c r="J102" s="310"/>
      <c r="K102" s="310"/>
      <c r="L102" s="310"/>
      <c r="M102" s="310"/>
      <c r="N102" s="310"/>
      <c r="O102" s="310"/>
      <c r="P102" s="310"/>
      <c r="Q102" s="310"/>
      <c r="R102" s="310"/>
      <c r="S102" s="310"/>
      <c r="T102" s="310"/>
      <c r="U102" s="311"/>
    </row>
    <row r="103" spans="1:21" ht="22.5" thickBot="1">
      <c r="A103" s="562"/>
      <c r="B103" s="563"/>
      <c r="C103" s="325"/>
      <c r="D103" s="325"/>
      <c r="E103" s="325"/>
      <c r="F103" s="325"/>
      <c r="G103" s="337"/>
      <c r="H103" s="337"/>
      <c r="I103" s="337"/>
      <c r="J103" s="483"/>
      <c r="K103" s="337"/>
      <c r="L103" s="337"/>
      <c r="M103" s="483"/>
      <c r="N103" s="325"/>
      <c r="O103" s="337"/>
      <c r="P103" s="337"/>
      <c r="Q103" s="337"/>
      <c r="R103" s="337"/>
      <c r="S103" s="337"/>
      <c r="T103" s="337"/>
      <c r="U103" s="338"/>
    </row>
    <row r="104" spans="1:21" ht="22.5" thickBot="1">
      <c r="A104" s="564" t="s">
        <v>4</v>
      </c>
      <c r="B104" s="565"/>
      <c r="C104" s="354"/>
      <c r="D104" s="354"/>
      <c r="E104" s="354"/>
      <c r="F104" s="354"/>
      <c r="G104" s="355"/>
      <c r="H104" s="355"/>
      <c r="I104" s="355"/>
      <c r="J104" s="361"/>
      <c r="K104" s="355"/>
      <c r="L104" s="355"/>
      <c r="M104" s="361"/>
      <c r="N104" s="354"/>
      <c r="O104" s="355"/>
      <c r="P104" s="355"/>
      <c r="Q104" s="356"/>
      <c r="R104" s="356"/>
      <c r="S104" s="356"/>
      <c r="T104" s="356"/>
      <c r="U104" s="357"/>
    </row>
    <row r="105" spans="1:21" ht="22.5" thickBot="1">
      <c r="A105" s="564" t="s">
        <v>5</v>
      </c>
      <c r="B105" s="565"/>
      <c r="C105" s="347"/>
      <c r="D105" s="347"/>
      <c r="E105" s="344"/>
      <c r="F105" s="344"/>
      <c r="G105" s="345"/>
      <c r="H105" s="345"/>
      <c r="I105" s="345"/>
      <c r="J105" s="362"/>
      <c r="K105" s="345"/>
      <c r="L105" s="345"/>
      <c r="M105" s="362"/>
      <c r="N105" s="344"/>
      <c r="O105" s="345"/>
      <c r="P105" s="345"/>
      <c r="Q105" s="348"/>
      <c r="R105" s="348"/>
      <c r="S105" s="348"/>
      <c r="T105" s="348"/>
      <c r="U105" s="358"/>
    </row>
  </sheetData>
  <mergeCells count="105">
    <mergeCell ref="A86:B86"/>
    <mergeCell ref="A10:B10"/>
    <mergeCell ref="F83:G83"/>
    <mergeCell ref="A100:B100"/>
    <mergeCell ref="A49:B49"/>
    <mergeCell ref="A50:B50"/>
    <mergeCell ref="A51:B51"/>
    <mergeCell ref="A52:B52"/>
    <mergeCell ref="A44:B44"/>
    <mergeCell ref="A45:B45"/>
    <mergeCell ref="A101:B101"/>
    <mergeCell ref="A102:B102"/>
    <mergeCell ref="A103:B103"/>
    <mergeCell ref="A90:B90"/>
    <mergeCell ref="A91:B91"/>
    <mergeCell ref="A92:B92"/>
    <mergeCell ref="A93:B93"/>
    <mergeCell ref="A94:B94"/>
    <mergeCell ref="A96:B96"/>
    <mergeCell ref="A95:B95"/>
    <mergeCell ref="Q83:R83"/>
    <mergeCell ref="U83:U84"/>
    <mergeCell ref="A53:B53"/>
    <mergeCell ref="C83:E83"/>
    <mergeCell ref="H83:I83"/>
    <mergeCell ref="M83:P83"/>
    <mergeCell ref="M56:P56"/>
    <mergeCell ref="Q56:R56"/>
    <mergeCell ref="C56:E56"/>
    <mergeCell ref="H56:I56"/>
    <mergeCell ref="A46:B46"/>
    <mergeCell ref="A48:B48"/>
    <mergeCell ref="A40:B40"/>
    <mergeCell ref="A41:B41"/>
    <mergeCell ref="A42:B42"/>
    <mergeCell ref="A43:B43"/>
    <mergeCell ref="A35:B35"/>
    <mergeCell ref="A37:B37"/>
    <mergeCell ref="A38:B38"/>
    <mergeCell ref="A39:B39"/>
    <mergeCell ref="U29:U30"/>
    <mergeCell ref="A32:B32"/>
    <mergeCell ref="A33:B33"/>
    <mergeCell ref="A34:B34"/>
    <mergeCell ref="C29:E29"/>
    <mergeCell ref="H29:I29"/>
    <mergeCell ref="M29:P29"/>
    <mergeCell ref="Q29:R29"/>
    <mergeCell ref="F29:G29"/>
    <mergeCell ref="J29:K29"/>
    <mergeCell ref="A22:B22"/>
    <mergeCell ref="A23:B23"/>
    <mergeCell ref="A24:B24"/>
    <mergeCell ref="A25:B25"/>
    <mergeCell ref="A17:B17"/>
    <mergeCell ref="A18:B18"/>
    <mergeCell ref="A19:B19"/>
    <mergeCell ref="A20:B20"/>
    <mergeCell ref="A12:B12"/>
    <mergeCell ref="A13:B13"/>
    <mergeCell ref="A15:B15"/>
    <mergeCell ref="A16:B16"/>
    <mergeCell ref="A7:B7"/>
    <mergeCell ref="A8:B8"/>
    <mergeCell ref="A9:B9"/>
    <mergeCell ref="A11:B11"/>
    <mergeCell ref="A1:U1"/>
    <mergeCell ref="A2:U2"/>
    <mergeCell ref="A3:U3"/>
    <mergeCell ref="C4:E4"/>
    <mergeCell ref="H4:I4"/>
    <mergeCell ref="M4:P4"/>
    <mergeCell ref="Q4:R4"/>
    <mergeCell ref="U4:U5"/>
    <mergeCell ref="F4:G4"/>
    <mergeCell ref="J4:K4"/>
    <mergeCell ref="A88:B88"/>
    <mergeCell ref="A97:B97"/>
    <mergeCell ref="A98:B98"/>
    <mergeCell ref="A71:B71"/>
    <mergeCell ref="A72:B72"/>
    <mergeCell ref="A78:B78"/>
    <mergeCell ref="A79:B79"/>
    <mergeCell ref="A74:B74"/>
    <mergeCell ref="A75:B75"/>
    <mergeCell ref="A76:B76"/>
    <mergeCell ref="A104:B104"/>
    <mergeCell ref="A105:B105"/>
    <mergeCell ref="A59:B59"/>
    <mergeCell ref="A60:B60"/>
    <mergeCell ref="A61:B61"/>
    <mergeCell ref="A62:B62"/>
    <mergeCell ref="A63:B63"/>
    <mergeCell ref="A64:B64"/>
    <mergeCell ref="A65:B65"/>
    <mergeCell ref="A87:B87"/>
    <mergeCell ref="J83:K83"/>
    <mergeCell ref="F56:G56"/>
    <mergeCell ref="J56:K56"/>
    <mergeCell ref="A67:B67"/>
    <mergeCell ref="A68:B68"/>
    <mergeCell ref="A69:B69"/>
    <mergeCell ref="A66:B66"/>
    <mergeCell ref="A70:B70"/>
    <mergeCell ref="A77:B77"/>
  </mergeCells>
  <printOptions/>
  <pageMargins left="0.24" right="0.23" top="0.33" bottom="0.17" header="0.29" footer="0.1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06"/>
  <sheetViews>
    <sheetView zoomScale="110" zoomScaleNormal="110" workbookViewId="0" topLeftCell="A1">
      <selection activeCell="F8" sqref="F8"/>
    </sheetView>
  </sheetViews>
  <sheetFormatPr defaultColWidth="9.140625" defaultRowHeight="21.75"/>
  <cols>
    <col min="1" max="1" width="7.57421875" style="371" customWidth="1"/>
    <col min="2" max="2" width="4.00390625" style="371" customWidth="1"/>
    <col min="3" max="3" width="8.7109375" style="371" customWidth="1"/>
    <col min="4" max="4" width="6.57421875" style="371" customWidth="1"/>
    <col min="5" max="5" width="7.140625" style="371" customWidth="1"/>
    <col min="6" max="6" width="6.28125" style="371" customWidth="1"/>
    <col min="7" max="7" width="6.140625" style="371" customWidth="1"/>
    <col min="8" max="8" width="7.57421875" style="371" customWidth="1"/>
    <col min="9" max="9" width="5.7109375" style="371" customWidth="1"/>
    <col min="10" max="10" width="7.28125" style="371" customWidth="1"/>
    <col min="11" max="11" width="6.28125" style="371" customWidth="1"/>
    <col min="12" max="12" width="6.140625" style="371" customWidth="1"/>
    <col min="13" max="13" width="7.421875" style="371" customWidth="1"/>
    <col min="14" max="14" width="6.140625" style="371" customWidth="1"/>
    <col min="15" max="15" width="5.421875" style="371" customWidth="1"/>
    <col min="16" max="16" width="7.57421875" style="371" customWidth="1"/>
    <col min="17" max="17" width="6.140625" style="371" customWidth="1"/>
    <col min="18" max="18" width="6.28125" style="371" customWidth="1"/>
    <col min="19" max="19" width="5.8515625" style="371" customWidth="1"/>
    <col min="20" max="20" width="5.28125" style="371" customWidth="1"/>
    <col min="21" max="21" width="6.00390625" style="371" customWidth="1"/>
    <col min="22" max="16384" width="9.140625" style="371" customWidth="1"/>
  </cols>
  <sheetData>
    <row r="1" spans="1:22" ht="23.25">
      <c r="A1" s="596" t="s">
        <v>0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  <c r="P1" s="596"/>
      <c r="Q1" s="596"/>
      <c r="R1" s="596"/>
      <c r="S1" s="596"/>
      <c r="T1" s="596"/>
      <c r="U1" s="596"/>
      <c r="V1" s="596"/>
    </row>
    <row r="2" spans="1:22" ht="23.25">
      <c r="A2" s="596" t="s">
        <v>27</v>
      </c>
      <c r="B2" s="596"/>
      <c r="C2" s="596"/>
      <c r="D2" s="596"/>
      <c r="E2" s="596"/>
      <c r="F2" s="596"/>
      <c r="G2" s="596"/>
      <c r="H2" s="596"/>
      <c r="I2" s="596"/>
      <c r="J2" s="596"/>
      <c r="K2" s="596"/>
      <c r="L2" s="596"/>
      <c r="M2" s="596"/>
      <c r="N2" s="596"/>
      <c r="O2" s="596"/>
      <c r="P2" s="596"/>
      <c r="Q2" s="596"/>
      <c r="R2" s="596"/>
      <c r="S2" s="596"/>
      <c r="T2" s="596"/>
      <c r="U2" s="596"/>
      <c r="V2" s="596"/>
    </row>
    <row r="3" spans="1:22" ht="23.25">
      <c r="A3" s="597" t="s">
        <v>64</v>
      </c>
      <c r="B3" s="597"/>
      <c r="C3" s="597"/>
      <c r="D3" s="597"/>
      <c r="E3" s="597"/>
      <c r="F3" s="597"/>
      <c r="G3" s="597"/>
      <c r="H3" s="597"/>
      <c r="I3" s="597"/>
      <c r="J3" s="597"/>
      <c r="K3" s="597"/>
      <c r="L3" s="597"/>
      <c r="M3" s="597"/>
      <c r="N3" s="597"/>
      <c r="O3" s="597"/>
      <c r="P3" s="597"/>
      <c r="Q3" s="597"/>
      <c r="R3" s="597"/>
      <c r="S3" s="597"/>
      <c r="T3" s="597"/>
      <c r="U3" s="597"/>
      <c r="V3" s="597"/>
    </row>
    <row r="4" spans="1:22" s="375" customFormat="1" ht="21.75" customHeight="1">
      <c r="A4" s="462" t="s">
        <v>56</v>
      </c>
      <c r="B4" s="372"/>
      <c r="C4" s="545" t="s">
        <v>7</v>
      </c>
      <c r="D4" s="598"/>
      <c r="E4" s="546"/>
      <c r="F4" s="545" t="s">
        <v>9</v>
      </c>
      <c r="G4" s="601"/>
      <c r="H4" s="545" t="s">
        <v>12</v>
      </c>
      <c r="I4" s="546"/>
      <c r="J4" s="545" t="s">
        <v>36</v>
      </c>
      <c r="K4" s="601"/>
      <c r="L4" s="374" t="s">
        <v>52</v>
      </c>
      <c r="M4" s="545" t="s">
        <v>17</v>
      </c>
      <c r="N4" s="598"/>
      <c r="O4" s="598"/>
      <c r="P4" s="601"/>
      <c r="Q4" s="373"/>
      <c r="R4" s="598" t="s">
        <v>22</v>
      </c>
      <c r="S4" s="601"/>
      <c r="T4" s="373" t="s">
        <v>32</v>
      </c>
      <c r="U4" s="367" t="s">
        <v>25</v>
      </c>
      <c r="V4" s="599" t="s">
        <v>2</v>
      </c>
    </row>
    <row r="5" spans="1:22" s="375" customFormat="1" ht="16.5">
      <c r="A5" s="460" t="s">
        <v>3</v>
      </c>
      <c r="B5" s="376"/>
      <c r="C5" s="377" t="s">
        <v>8</v>
      </c>
      <c r="D5" s="377"/>
      <c r="E5" s="377" t="s">
        <v>11</v>
      </c>
      <c r="F5" s="377" t="s">
        <v>10</v>
      </c>
      <c r="G5" s="377" t="s">
        <v>34</v>
      </c>
      <c r="H5" s="377" t="s">
        <v>13</v>
      </c>
      <c r="I5" s="377" t="s">
        <v>14</v>
      </c>
      <c r="J5" s="378" t="s">
        <v>48</v>
      </c>
      <c r="K5" s="377" t="s">
        <v>37</v>
      </c>
      <c r="L5" s="378" t="s">
        <v>53</v>
      </c>
      <c r="M5" s="377" t="s">
        <v>15</v>
      </c>
      <c r="N5" s="377" t="s">
        <v>16</v>
      </c>
      <c r="O5" s="377" t="s">
        <v>18</v>
      </c>
      <c r="P5" s="377" t="s">
        <v>19</v>
      </c>
      <c r="Q5" s="379"/>
      <c r="R5" s="379" t="s">
        <v>23</v>
      </c>
      <c r="S5" s="379" t="s">
        <v>35</v>
      </c>
      <c r="T5" s="379" t="s">
        <v>33</v>
      </c>
      <c r="U5" s="379" t="s">
        <v>26</v>
      </c>
      <c r="V5" s="600"/>
    </row>
    <row r="6" spans="1:22" s="375" customFormat="1" ht="16.5">
      <c r="A6" s="380" t="s">
        <v>6</v>
      </c>
      <c r="B6" s="381"/>
      <c r="C6" s="382"/>
      <c r="D6" s="382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4"/>
    </row>
    <row r="7" spans="1:22" s="375" customFormat="1" ht="16.5">
      <c r="A7" s="545" t="s">
        <v>28</v>
      </c>
      <c r="B7" s="546"/>
      <c r="C7" s="385"/>
      <c r="D7" s="385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7"/>
      <c r="Q7" s="387"/>
      <c r="R7" s="386"/>
      <c r="S7" s="386"/>
      <c r="T7" s="386"/>
      <c r="U7" s="388"/>
      <c r="V7" s="389"/>
    </row>
    <row r="8" spans="1:22" s="375" customFormat="1" ht="16.5">
      <c r="A8" s="545" t="s">
        <v>29</v>
      </c>
      <c r="B8" s="546"/>
      <c r="C8" s="385"/>
      <c r="D8" s="385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86"/>
      <c r="T8" s="387"/>
      <c r="U8" s="387">
        <f>24269</f>
        <v>24269</v>
      </c>
      <c r="V8" s="389"/>
    </row>
    <row r="9" spans="1:22" s="375" customFormat="1" ht="16.5">
      <c r="A9" s="545" t="s">
        <v>30</v>
      </c>
      <c r="B9" s="546"/>
      <c r="C9" s="385"/>
      <c r="D9" s="385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86"/>
      <c r="T9" s="386"/>
      <c r="U9" s="387"/>
      <c r="V9" s="389"/>
    </row>
    <row r="10" spans="1:22" s="375" customFormat="1" ht="16.5">
      <c r="A10" s="545" t="s">
        <v>31</v>
      </c>
      <c r="B10" s="546"/>
      <c r="C10" s="390"/>
      <c r="D10" s="390"/>
      <c r="E10" s="383"/>
      <c r="F10" s="383"/>
      <c r="G10" s="383"/>
      <c r="H10" s="383"/>
      <c r="I10" s="383"/>
      <c r="J10" s="383"/>
      <c r="K10" s="383"/>
      <c r="L10" s="383"/>
      <c r="M10" s="383"/>
      <c r="N10" s="383"/>
      <c r="O10" s="383"/>
      <c r="P10" s="383"/>
      <c r="Q10" s="383"/>
      <c r="R10" s="383"/>
      <c r="S10" s="383"/>
      <c r="T10" s="383"/>
      <c r="U10" s="390"/>
      <c r="V10" s="384"/>
    </row>
    <row r="11" spans="1:22" s="375" customFormat="1" ht="17.25" thickBot="1">
      <c r="A11" s="602" t="s">
        <v>55</v>
      </c>
      <c r="B11" s="603"/>
      <c r="C11" s="391"/>
      <c r="D11" s="391"/>
      <c r="E11" s="392"/>
      <c r="F11" s="392"/>
      <c r="G11" s="392"/>
      <c r="H11" s="392"/>
      <c r="I11" s="392"/>
      <c r="J11" s="392"/>
      <c r="K11" s="392"/>
      <c r="M11" s="392"/>
      <c r="N11" s="392"/>
      <c r="O11" s="392"/>
      <c r="P11" s="392"/>
      <c r="Q11" s="393"/>
      <c r="R11" s="393"/>
      <c r="S11" s="393"/>
      <c r="T11" s="393"/>
      <c r="U11" s="482">
        <f>3000</f>
        <v>3000</v>
      </c>
      <c r="V11" s="394"/>
    </row>
    <row r="12" spans="1:22" s="375" customFormat="1" ht="17.25" thickBot="1">
      <c r="A12" s="547" t="s">
        <v>4</v>
      </c>
      <c r="B12" s="594"/>
      <c r="C12" s="395"/>
      <c r="D12" s="395"/>
      <c r="E12" s="396"/>
      <c r="F12" s="396"/>
      <c r="G12" s="396"/>
      <c r="H12" s="396"/>
      <c r="I12" s="396"/>
      <c r="J12" s="396"/>
      <c r="K12" s="396"/>
      <c r="L12" s="397"/>
      <c r="M12" s="396"/>
      <c r="N12" s="396"/>
      <c r="O12" s="396"/>
      <c r="P12" s="395"/>
      <c r="Q12" s="398"/>
      <c r="R12" s="398"/>
      <c r="S12" s="398"/>
      <c r="T12" s="398"/>
      <c r="U12" s="399">
        <f>SUM(U8:U11)</f>
        <v>27269</v>
      </c>
      <c r="V12" s="400">
        <f>SUM(U12)</f>
        <v>27269</v>
      </c>
    </row>
    <row r="13" spans="1:22" s="375" customFormat="1" ht="17.25" thickBot="1">
      <c r="A13" s="547" t="s">
        <v>5</v>
      </c>
      <c r="B13" s="594"/>
      <c r="C13" s="401"/>
      <c r="D13" s="401"/>
      <c r="E13" s="396"/>
      <c r="F13" s="396"/>
      <c r="G13" s="396"/>
      <c r="H13" s="396"/>
      <c r="I13" s="396"/>
      <c r="J13" s="396"/>
      <c r="K13" s="396"/>
      <c r="L13" s="397"/>
      <c r="M13" s="396"/>
      <c r="N13" s="396"/>
      <c r="O13" s="396"/>
      <c r="P13" s="395"/>
      <c r="Q13" s="398"/>
      <c r="R13" s="402"/>
      <c r="S13" s="402"/>
      <c r="T13" s="402"/>
      <c r="U13" s="403">
        <v>398102</v>
      </c>
      <c r="V13" s="404">
        <v>398102</v>
      </c>
    </row>
    <row r="14" spans="1:22" s="375" customFormat="1" ht="16.5">
      <c r="A14" s="405">
        <v>100</v>
      </c>
      <c r="B14" s="376"/>
      <c r="C14" s="406"/>
      <c r="D14" s="406"/>
      <c r="E14" s="407"/>
      <c r="F14" s="407"/>
      <c r="G14" s="408"/>
      <c r="H14" s="408"/>
      <c r="I14" s="408"/>
      <c r="J14" s="408"/>
      <c r="K14" s="408"/>
      <c r="L14" s="408"/>
      <c r="M14" s="408"/>
      <c r="N14" s="408"/>
      <c r="O14" s="408"/>
      <c r="P14" s="408"/>
      <c r="Q14" s="408"/>
      <c r="R14" s="408"/>
      <c r="S14" s="408"/>
      <c r="T14" s="408"/>
      <c r="U14" s="408"/>
      <c r="V14" s="409"/>
    </row>
    <row r="15" spans="1:22" s="375" customFormat="1" ht="16.5">
      <c r="A15" s="595">
        <v>101</v>
      </c>
      <c r="B15" s="546"/>
      <c r="C15" s="406">
        <f>126504+19764+171283</f>
        <v>317551</v>
      </c>
      <c r="D15" s="406"/>
      <c r="E15" s="407"/>
      <c r="F15" s="407"/>
      <c r="G15" s="408"/>
      <c r="H15" s="408"/>
      <c r="I15" s="408"/>
      <c r="J15" s="408"/>
      <c r="K15" s="408"/>
      <c r="L15" s="408"/>
      <c r="M15" s="408"/>
      <c r="N15" s="408"/>
      <c r="O15" s="408"/>
      <c r="P15" s="408"/>
      <c r="Q15" s="408"/>
      <c r="R15" s="408"/>
      <c r="S15" s="408"/>
      <c r="T15" s="408"/>
      <c r="U15" s="408"/>
      <c r="V15" s="409"/>
    </row>
    <row r="16" spans="1:22" s="375" customFormat="1" ht="16.5">
      <c r="A16" s="595">
        <v>102</v>
      </c>
      <c r="B16" s="546"/>
      <c r="C16" s="406">
        <v>141330</v>
      </c>
      <c r="D16" s="406"/>
      <c r="E16" s="407">
        <v>59460</v>
      </c>
      <c r="F16" s="407"/>
      <c r="G16" s="407"/>
      <c r="H16" s="407"/>
      <c r="I16" s="407"/>
      <c r="J16" s="407">
        <v>9300</v>
      </c>
      <c r="K16" s="407"/>
      <c r="L16" s="407"/>
      <c r="M16" s="407">
        <v>58730</v>
      </c>
      <c r="N16" s="407"/>
      <c r="O16" s="408"/>
      <c r="P16" s="408"/>
      <c r="Q16" s="408"/>
      <c r="R16" s="408"/>
      <c r="S16" s="408"/>
      <c r="T16" s="408"/>
      <c r="U16" s="408"/>
      <c r="V16" s="409"/>
    </row>
    <row r="17" spans="1:22" s="375" customFormat="1" ht="16.5">
      <c r="A17" s="595">
        <v>103</v>
      </c>
      <c r="B17" s="546"/>
      <c r="C17" s="390">
        <v>170</v>
      </c>
      <c r="D17" s="390"/>
      <c r="E17" s="390">
        <v>4350</v>
      </c>
      <c r="F17" s="390"/>
      <c r="G17" s="390"/>
      <c r="H17" s="390"/>
      <c r="I17" s="390"/>
      <c r="J17" s="390">
        <v>1500</v>
      </c>
      <c r="K17" s="390"/>
      <c r="L17" s="390"/>
      <c r="M17" s="390">
        <v>1500</v>
      </c>
      <c r="N17" s="390"/>
      <c r="O17" s="383"/>
      <c r="P17" s="383"/>
      <c r="Q17" s="383"/>
      <c r="R17" s="383"/>
      <c r="S17" s="383"/>
      <c r="T17" s="383"/>
      <c r="U17" s="383"/>
      <c r="V17" s="384"/>
    </row>
    <row r="18" spans="1:22" s="375" customFormat="1" ht="17.25" thickBot="1">
      <c r="A18" s="595">
        <v>105</v>
      </c>
      <c r="B18" s="546"/>
      <c r="C18" s="410">
        <v>3500</v>
      </c>
      <c r="D18" s="410"/>
      <c r="E18" s="391"/>
      <c r="F18" s="391"/>
      <c r="G18" s="391"/>
      <c r="H18" s="391"/>
      <c r="I18" s="391"/>
      <c r="J18" s="391"/>
      <c r="K18" s="391"/>
      <c r="L18" s="391"/>
      <c r="M18" s="391"/>
      <c r="N18" s="391"/>
      <c r="O18" s="392"/>
      <c r="P18" s="392"/>
      <c r="Q18" s="392"/>
      <c r="R18" s="392"/>
      <c r="S18" s="392"/>
      <c r="T18" s="392"/>
      <c r="U18" s="392"/>
      <c r="V18" s="411"/>
    </row>
    <row r="19" spans="1:22" s="375" customFormat="1" ht="17.25" thickBot="1">
      <c r="A19" s="547" t="s">
        <v>4</v>
      </c>
      <c r="B19" s="594"/>
      <c r="C19" s="395">
        <f>SUM(C15:C18)</f>
        <v>462551</v>
      </c>
      <c r="D19" s="395"/>
      <c r="E19" s="395">
        <f>SUM(E15:E18)</f>
        <v>63810</v>
      </c>
      <c r="F19" s="395"/>
      <c r="G19" s="395"/>
      <c r="H19" s="395"/>
      <c r="I19" s="395"/>
      <c r="J19" s="395">
        <f>SUM(J15:J18)</f>
        <v>10800</v>
      </c>
      <c r="K19" s="395"/>
      <c r="L19" s="395"/>
      <c r="M19" s="395">
        <f>SUM(M15:M18)</f>
        <v>60230</v>
      </c>
      <c r="N19" s="395"/>
      <c r="O19" s="395"/>
      <c r="P19" s="395"/>
      <c r="Q19" s="398"/>
      <c r="R19" s="398"/>
      <c r="S19" s="398"/>
      <c r="T19" s="398"/>
      <c r="U19" s="398"/>
      <c r="V19" s="395">
        <f>SUM(C19:U19)</f>
        <v>597391</v>
      </c>
    </row>
    <row r="20" spans="1:22" s="375" customFormat="1" ht="17.25" thickBot="1">
      <c r="A20" s="547" t="s">
        <v>5</v>
      </c>
      <c r="B20" s="594"/>
      <c r="C20" s="412">
        <v>1075269</v>
      </c>
      <c r="D20" s="413"/>
      <c r="E20" s="404">
        <v>254000</v>
      </c>
      <c r="F20" s="414"/>
      <c r="G20" s="414"/>
      <c r="H20" s="404">
        <v>23620</v>
      </c>
      <c r="I20" s="414"/>
      <c r="J20" s="404">
        <v>43735</v>
      </c>
      <c r="K20" s="414"/>
      <c r="L20" s="414"/>
      <c r="M20" s="404">
        <v>215200</v>
      </c>
      <c r="N20" s="414"/>
      <c r="O20" s="414"/>
      <c r="P20" s="414"/>
      <c r="Q20" s="415"/>
      <c r="R20" s="415"/>
      <c r="S20" s="415"/>
      <c r="T20" s="415"/>
      <c r="U20" s="415"/>
      <c r="V20" s="404">
        <f>SUM(C20:U20)</f>
        <v>1611824</v>
      </c>
    </row>
    <row r="21" spans="1:22" s="375" customFormat="1" ht="16.5">
      <c r="A21" s="416">
        <v>120</v>
      </c>
      <c r="B21" s="417"/>
      <c r="C21" s="418"/>
      <c r="D21" s="418"/>
      <c r="E21" s="419"/>
      <c r="F21" s="419"/>
      <c r="G21" s="420"/>
      <c r="H21" s="420"/>
      <c r="I21" s="420"/>
      <c r="J21" s="420"/>
      <c r="K21" s="420"/>
      <c r="L21" s="420"/>
      <c r="M21" s="420"/>
      <c r="N21" s="420"/>
      <c r="O21" s="420"/>
      <c r="P21" s="420"/>
      <c r="Q21" s="420"/>
      <c r="R21" s="420"/>
      <c r="S21" s="420"/>
      <c r="T21" s="420"/>
      <c r="U21" s="420"/>
      <c r="V21" s="421"/>
    </row>
    <row r="22" spans="1:22" s="375" customFormat="1" ht="16.5">
      <c r="A22" s="595">
        <v>121</v>
      </c>
      <c r="B22" s="546"/>
      <c r="C22" s="390">
        <v>12560</v>
      </c>
      <c r="D22" s="390"/>
      <c r="E22" s="390"/>
      <c r="F22" s="390">
        <v>13310</v>
      </c>
      <c r="G22" s="390"/>
      <c r="H22" s="390"/>
      <c r="I22" s="390"/>
      <c r="J22" s="390">
        <v>24020</v>
      </c>
      <c r="K22" s="390"/>
      <c r="L22" s="390"/>
      <c r="M22" s="390"/>
      <c r="N22" s="390"/>
      <c r="O22" s="390"/>
      <c r="P22" s="390"/>
      <c r="Q22" s="390"/>
      <c r="R22" s="383"/>
      <c r="S22" s="383"/>
      <c r="T22" s="383"/>
      <c r="U22" s="383"/>
      <c r="V22" s="384"/>
    </row>
    <row r="23" spans="1:22" s="375" customFormat="1" ht="17.25" thickBot="1">
      <c r="A23" s="595">
        <v>122</v>
      </c>
      <c r="B23" s="546"/>
      <c r="C23" s="410"/>
      <c r="D23" s="410"/>
      <c r="E23" s="391"/>
      <c r="F23" s="391"/>
      <c r="G23" s="391"/>
      <c r="H23" s="391"/>
      <c r="I23" s="391"/>
      <c r="J23" s="391">
        <v>1500</v>
      </c>
      <c r="K23" s="391"/>
      <c r="L23" s="391"/>
      <c r="M23" s="391"/>
      <c r="N23" s="391"/>
      <c r="O23" s="391"/>
      <c r="P23" s="391"/>
      <c r="Q23" s="391"/>
      <c r="R23" s="392"/>
      <c r="S23" s="392"/>
      <c r="T23" s="392"/>
      <c r="U23" s="392"/>
      <c r="V23" s="411"/>
    </row>
    <row r="24" spans="1:22" s="375" customFormat="1" ht="17.25" thickBot="1">
      <c r="A24" s="547" t="s">
        <v>4</v>
      </c>
      <c r="B24" s="594"/>
      <c r="C24" s="395">
        <f>SUM(C22:C23)</f>
        <v>12560</v>
      </c>
      <c r="D24" s="395"/>
      <c r="E24" s="395"/>
      <c r="F24" s="395">
        <f>SUM(F22:F23)</f>
        <v>13310</v>
      </c>
      <c r="G24" s="395"/>
      <c r="H24" s="395"/>
      <c r="I24" s="395"/>
      <c r="J24" s="395">
        <f>SUM(J22:J23)</f>
        <v>25520</v>
      </c>
      <c r="K24" s="395"/>
      <c r="L24" s="395"/>
      <c r="M24" s="395"/>
      <c r="N24" s="395"/>
      <c r="O24" s="395"/>
      <c r="P24" s="395"/>
      <c r="Q24" s="398"/>
      <c r="R24" s="398"/>
      <c r="S24" s="398"/>
      <c r="T24" s="398"/>
      <c r="U24" s="398"/>
      <c r="V24" s="395">
        <f>SUM(C24:U24)</f>
        <v>51390</v>
      </c>
    </row>
    <row r="25" spans="1:22" s="375" customFormat="1" ht="17.25" thickBot="1">
      <c r="A25" s="547" t="s">
        <v>5</v>
      </c>
      <c r="B25" s="594"/>
      <c r="C25" s="401">
        <v>50240</v>
      </c>
      <c r="D25" s="401"/>
      <c r="E25" s="395"/>
      <c r="F25" s="395">
        <v>53240</v>
      </c>
      <c r="G25" s="395"/>
      <c r="H25" s="395"/>
      <c r="I25" s="395"/>
      <c r="J25" s="395">
        <v>102080</v>
      </c>
      <c r="K25" s="395"/>
      <c r="L25" s="395"/>
      <c r="M25" s="395"/>
      <c r="N25" s="395"/>
      <c r="O25" s="395"/>
      <c r="P25" s="395"/>
      <c r="Q25" s="398"/>
      <c r="R25" s="398"/>
      <c r="S25" s="398"/>
      <c r="T25" s="398"/>
      <c r="U25" s="398"/>
      <c r="V25" s="395">
        <f>SUM(C25:U25)</f>
        <v>205560</v>
      </c>
    </row>
    <row r="26" spans="1:22" s="375" customFormat="1" ht="16.5">
      <c r="A26" s="380">
        <v>130</v>
      </c>
      <c r="B26" s="381"/>
      <c r="C26" s="382"/>
      <c r="D26" s="382"/>
      <c r="E26" s="383"/>
      <c r="F26" s="383"/>
      <c r="G26" s="383"/>
      <c r="H26" s="383"/>
      <c r="I26" s="383"/>
      <c r="J26" s="383"/>
      <c r="K26" s="383"/>
      <c r="L26" s="383"/>
      <c r="M26" s="383"/>
      <c r="N26" s="383"/>
      <c r="O26" s="383"/>
      <c r="P26" s="383"/>
      <c r="Q26" s="383"/>
      <c r="R26" s="383"/>
      <c r="S26" s="383"/>
      <c r="T26" s="383"/>
      <c r="U26" s="383"/>
      <c r="V26" s="384"/>
    </row>
    <row r="27" spans="1:22" s="375" customFormat="1" ht="16.5">
      <c r="A27" s="545">
        <v>131</v>
      </c>
      <c r="B27" s="546"/>
      <c r="C27" s="385">
        <v>16020</v>
      </c>
      <c r="D27" s="385"/>
      <c r="E27" s="387">
        <v>21360</v>
      </c>
      <c r="F27" s="387">
        <v>17398</v>
      </c>
      <c r="G27" s="387"/>
      <c r="H27" s="387">
        <v>16020</v>
      </c>
      <c r="I27" s="387"/>
      <c r="J27" s="387">
        <v>69420</v>
      </c>
      <c r="K27" s="387"/>
      <c r="L27" s="387"/>
      <c r="M27" s="387">
        <v>26700</v>
      </c>
      <c r="N27" s="387">
        <v>5340</v>
      </c>
      <c r="O27" s="387">
        <v>5340</v>
      </c>
      <c r="P27" s="387"/>
      <c r="Q27" s="387"/>
      <c r="R27" s="386"/>
      <c r="S27" s="386"/>
      <c r="T27" s="387"/>
      <c r="U27" s="386"/>
      <c r="V27" s="389"/>
    </row>
    <row r="28" spans="1:22" s="375" customFormat="1" ht="17.25" thickBot="1">
      <c r="A28" s="545">
        <v>132</v>
      </c>
      <c r="B28" s="546"/>
      <c r="C28" s="385">
        <v>4500</v>
      </c>
      <c r="D28" s="385"/>
      <c r="E28" s="387">
        <v>6000</v>
      </c>
      <c r="F28" s="387">
        <v>4887</v>
      </c>
      <c r="G28" s="387"/>
      <c r="H28" s="387">
        <v>4500</v>
      </c>
      <c r="I28" s="387"/>
      <c r="J28" s="387">
        <v>19500</v>
      </c>
      <c r="K28" s="387"/>
      <c r="L28" s="387"/>
      <c r="M28" s="387">
        <v>7500</v>
      </c>
      <c r="N28" s="387">
        <v>1500</v>
      </c>
      <c r="O28" s="387">
        <v>1500</v>
      </c>
      <c r="P28" s="387"/>
      <c r="Q28" s="387"/>
      <c r="R28" s="386"/>
      <c r="S28" s="386"/>
      <c r="T28" s="387"/>
      <c r="U28" s="386"/>
      <c r="V28" s="389"/>
    </row>
    <row r="29" spans="1:22" s="375" customFormat="1" ht="17.25" thickBot="1">
      <c r="A29" s="547" t="s">
        <v>4</v>
      </c>
      <c r="B29" s="594"/>
      <c r="C29" s="395">
        <f>SUM(C27:C28)</f>
        <v>20520</v>
      </c>
      <c r="D29" s="395"/>
      <c r="E29" s="395">
        <f>SUM(E27:E28)</f>
        <v>27360</v>
      </c>
      <c r="F29" s="395">
        <f>SUM(F27:F28)</f>
        <v>22285</v>
      </c>
      <c r="G29" s="395"/>
      <c r="H29" s="395">
        <f>SUM(H27:H28)</f>
        <v>20520</v>
      </c>
      <c r="I29" s="395"/>
      <c r="J29" s="395">
        <f>SUM(J27:J28)</f>
        <v>88920</v>
      </c>
      <c r="K29" s="395"/>
      <c r="L29" s="395"/>
      <c r="M29" s="395">
        <f>SUM(M27:M28)</f>
        <v>34200</v>
      </c>
      <c r="N29" s="395">
        <f>SUM(N27:N28)</f>
        <v>6840</v>
      </c>
      <c r="O29" s="395">
        <f>SUM(O27:O28)</f>
        <v>6840</v>
      </c>
      <c r="P29" s="395"/>
      <c r="Q29" s="398"/>
      <c r="R29" s="398"/>
      <c r="S29" s="398"/>
      <c r="T29" s="398"/>
      <c r="U29" s="398"/>
      <c r="V29" s="395">
        <f>SUM(C29:U29)</f>
        <v>227485</v>
      </c>
    </row>
    <row r="30" spans="1:22" s="375" customFormat="1" ht="17.25" thickBot="1">
      <c r="A30" s="547" t="s">
        <v>5</v>
      </c>
      <c r="B30" s="594"/>
      <c r="C30" s="401">
        <v>82080</v>
      </c>
      <c r="D30" s="401"/>
      <c r="E30" s="395">
        <v>109440</v>
      </c>
      <c r="F30" s="395">
        <v>104365</v>
      </c>
      <c r="G30" s="395"/>
      <c r="H30" s="395">
        <v>82080</v>
      </c>
      <c r="I30" s="395"/>
      <c r="J30" s="395">
        <v>372140</v>
      </c>
      <c r="K30" s="395"/>
      <c r="L30" s="395"/>
      <c r="M30" s="395">
        <v>136800</v>
      </c>
      <c r="N30" s="395">
        <v>27360</v>
      </c>
      <c r="O30" s="395">
        <v>27360</v>
      </c>
      <c r="P30" s="395"/>
      <c r="Q30" s="398"/>
      <c r="R30" s="398"/>
      <c r="S30" s="398"/>
      <c r="T30" s="398"/>
      <c r="U30" s="398"/>
      <c r="V30" s="395">
        <f>SUM(C30:U30)</f>
        <v>941625</v>
      </c>
    </row>
    <row r="31" spans="1:22" s="423" customFormat="1" ht="16.5">
      <c r="A31" s="366"/>
      <c r="B31" s="366"/>
      <c r="C31" s="422"/>
      <c r="D31" s="422"/>
      <c r="E31" s="422"/>
      <c r="F31" s="422"/>
      <c r="G31" s="422"/>
      <c r="H31" s="422"/>
      <c r="I31" s="422"/>
      <c r="J31" s="422"/>
      <c r="K31" s="422"/>
      <c r="L31" s="422"/>
      <c r="M31" s="422"/>
      <c r="N31" s="422"/>
      <c r="O31" s="422"/>
      <c r="P31" s="422"/>
      <c r="Q31" s="422"/>
      <c r="R31" s="422"/>
      <c r="S31" s="422"/>
      <c r="T31" s="422"/>
      <c r="U31" s="422"/>
      <c r="V31" s="422"/>
    </row>
    <row r="32" spans="1:22" s="423" customFormat="1" ht="16.5">
      <c r="A32" s="366"/>
      <c r="B32" s="366"/>
      <c r="C32" s="422"/>
      <c r="D32" s="422"/>
      <c r="E32" s="422"/>
      <c r="F32" s="422"/>
      <c r="G32" s="422"/>
      <c r="H32" s="422"/>
      <c r="I32" s="422"/>
      <c r="J32" s="422"/>
      <c r="K32" s="422"/>
      <c r="L32" s="422"/>
      <c r="M32" s="422"/>
      <c r="N32" s="422"/>
      <c r="O32" s="422"/>
      <c r="P32" s="422"/>
      <c r="Q32" s="422"/>
      <c r="R32" s="422"/>
      <c r="S32" s="422"/>
      <c r="T32" s="422"/>
      <c r="U32" s="422"/>
      <c r="V32" s="422"/>
    </row>
    <row r="33" spans="1:22" s="423" customFormat="1" ht="16.5">
      <c r="A33" s="366"/>
      <c r="B33" s="366"/>
      <c r="C33" s="422"/>
      <c r="D33" s="422"/>
      <c r="E33" s="422"/>
      <c r="F33" s="422"/>
      <c r="G33" s="422"/>
      <c r="H33" s="422"/>
      <c r="I33" s="422"/>
      <c r="J33" s="422"/>
      <c r="K33" s="422"/>
      <c r="L33" s="422"/>
      <c r="M33" s="422"/>
      <c r="N33" s="422"/>
      <c r="O33" s="422"/>
      <c r="P33" s="422"/>
      <c r="Q33" s="422"/>
      <c r="R33" s="422"/>
      <c r="S33" s="422"/>
      <c r="T33" s="422"/>
      <c r="U33" s="422"/>
      <c r="V33" s="422"/>
    </row>
    <row r="34" spans="1:22" s="423" customFormat="1" ht="16.5">
      <c r="A34" s="366"/>
      <c r="B34" s="366"/>
      <c r="C34" s="422"/>
      <c r="D34" s="422"/>
      <c r="E34" s="422"/>
      <c r="F34" s="422"/>
      <c r="G34" s="422"/>
      <c r="H34" s="422"/>
      <c r="I34" s="422"/>
      <c r="J34" s="422"/>
      <c r="K34" s="422"/>
      <c r="L34" s="422"/>
      <c r="M34" s="422"/>
      <c r="N34" s="422"/>
      <c r="O34" s="422"/>
      <c r="P34" s="422"/>
      <c r="Q34" s="422"/>
      <c r="R34" s="422"/>
      <c r="S34" s="422"/>
      <c r="T34" s="422"/>
      <c r="U34" s="422"/>
      <c r="V34" s="422"/>
    </row>
    <row r="35" spans="1:22" s="423" customFormat="1" ht="16.5">
      <c r="A35" s="366"/>
      <c r="B35" s="366"/>
      <c r="C35" s="422"/>
      <c r="D35" s="422"/>
      <c r="E35" s="422"/>
      <c r="F35" s="422"/>
      <c r="G35" s="422"/>
      <c r="H35" s="422"/>
      <c r="I35" s="422"/>
      <c r="J35" s="422"/>
      <c r="K35" s="422"/>
      <c r="L35" s="422"/>
      <c r="M35" s="422"/>
      <c r="N35" s="422"/>
      <c r="O35" s="422"/>
      <c r="P35" s="422"/>
      <c r="Q35" s="422"/>
      <c r="R35" s="422"/>
      <c r="S35" s="422"/>
      <c r="T35" s="422"/>
      <c r="U35" s="422"/>
      <c r="V35" s="422"/>
    </row>
    <row r="36" spans="1:22" s="423" customFormat="1" ht="16.5">
      <c r="A36" s="366"/>
      <c r="B36" s="366"/>
      <c r="C36" s="422"/>
      <c r="D36" s="422"/>
      <c r="E36" s="422"/>
      <c r="F36" s="422"/>
      <c r="G36" s="422"/>
      <c r="H36" s="422"/>
      <c r="I36" s="422"/>
      <c r="J36" s="422"/>
      <c r="K36" s="422"/>
      <c r="L36" s="422"/>
      <c r="M36" s="422"/>
      <c r="N36" s="422"/>
      <c r="O36" s="422"/>
      <c r="P36" s="422"/>
      <c r="Q36" s="422"/>
      <c r="R36" s="422"/>
      <c r="S36" s="422"/>
      <c r="T36" s="422"/>
      <c r="U36" s="422"/>
      <c r="V36" s="422"/>
    </row>
    <row r="37" spans="1:22" s="375" customFormat="1" ht="21.75" customHeight="1">
      <c r="A37" s="461" t="s">
        <v>54</v>
      </c>
      <c r="B37" s="372"/>
      <c r="C37" s="545" t="s">
        <v>7</v>
      </c>
      <c r="D37" s="598"/>
      <c r="E37" s="546"/>
      <c r="F37" s="545" t="s">
        <v>9</v>
      </c>
      <c r="G37" s="601"/>
      <c r="H37" s="545" t="s">
        <v>12</v>
      </c>
      <c r="I37" s="546"/>
      <c r="J37" s="545" t="s">
        <v>36</v>
      </c>
      <c r="K37" s="601"/>
      <c r="L37" s="373"/>
      <c r="M37" s="545" t="s">
        <v>17</v>
      </c>
      <c r="N37" s="598"/>
      <c r="O37" s="598"/>
      <c r="P37" s="601"/>
      <c r="Q37" s="378" t="s">
        <v>20</v>
      </c>
      <c r="R37" s="598"/>
      <c r="S37" s="601"/>
      <c r="T37" s="373" t="s">
        <v>32</v>
      </c>
      <c r="U37" s="367" t="s">
        <v>25</v>
      </c>
      <c r="V37" s="599" t="s">
        <v>2</v>
      </c>
    </row>
    <row r="38" spans="1:22" s="375" customFormat="1" ht="16.5">
      <c r="A38" s="460" t="s">
        <v>3</v>
      </c>
      <c r="B38" s="376"/>
      <c r="C38" s="377" t="s">
        <v>8</v>
      </c>
      <c r="D38" s="378" t="s">
        <v>51</v>
      </c>
      <c r="E38" s="377" t="s">
        <v>11</v>
      </c>
      <c r="F38" s="378" t="s">
        <v>10</v>
      </c>
      <c r="G38" s="377" t="s">
        <v>34</v>
      </c>
      <c r="H38" s="377" t="s">
        <v>13</v>
      </c>
      <c r="I38" s="377" t="s">
        <v>14</v>
      </c>
      <c r="J38" s="378" t="s">
        <v>48</v>
      </c>
      <c r="K38" s="377" t="s">
        <v>37</v>
      </c>
      <c r="L38" s="377"/>
      <c r="M38" s="377" t="s">
        <v>15</v>
      </c>
      <c r="N38" s="377" t="s">
        <v>16</v>
      </c>
      <c r="O38" s="377" t="s">
        <v>18</v>
      </c>
      <c r="P38" s="377" t="s">
        <v>19</v>
      </c>
      <c r="Q38" s="424" t="s">
        <v>21</v>
      </c>
      <c r="R38" s="379" t="s">
        <v>23</v>
      </c>
      <c r="S38" s="379" t="s">
        <v>35</v>
      </c>
      <c r="T38" s="379" t="s">
        <v>33</v>
      </c>
      <c r="U38" s="379" t="s">
        <v>26</v>
      </c>
      <c r="V38" s="600"/>
    </row>
    <row r="39" spans="1:22" s="375" customFormat="1" ht="16.5">
      <c r="A39" s="405">
        <v>200</v>
      </c>
      <c r="B39" s="376"/>
      <c r="C39" s="406"/>
      <c r="D39" s="406"/>
      <c r="E39" s="407"/>
      <c r="F39" s="407"/>
      <c r="G39" s="408"/>
      <c r="H39" s="408"/>
      <c r="I39" s="408"/>
      <c r="J39" s="408"/>
      <c r="K39" s="408"/>
      <c r="L39" s="408"/>
      <c r="M39" s="408"/>
      <c r="N39" s="408"/>
      <c r="O39" s="408"/>
      <c r="P39" s="408"/>
      <c r="Q39" s="408"/>
      <c r="R39" s="408"/>
      <c r="S39" s="408"/>
      <c r="T39" s="408"/>
      <c r="U39" s="408"/>
      <c r="V39" s="409"/>
    </row>
    <row r="40" spans="1:22" s="375" customFormat="1" ht="16.5">
      <c r="A40" s="595">
        <v>201</v>
      </c>
      <c r="B40" s="546"/>
      <c r="C40" s="407"/>
      <c r="D40" s="407"/>
      <c r="E40" s="407"/>
      <c r="F40" s="407"/>
      <c r="G40" s="407"/>
      <c r="H40" s="407"/>
      <c r="I40" s="407"/>
      <c r="J40" s="407"/>
      <c r="K40" s="407"/>
      <c r="L40" s="407"/>
      <c r="M40" s="407"/>
      <c r="N40" s="407"/>
      <c r="O40" s="407"/>
      <c r="P40" s="407"/>
      <c r="Q40" s="407"/>
      <c r="R40" s="408"/>
      <c r="S40" s="408"/>
      <c r="T40" s="408"/>
      <c r="U40" s="408"/>
      <c r="V40" s="409"/>
    </row>
    <row r="41" spans="1:22" s="375" customFormat="1" ht="16.5">
      <c r="A41" s="595">
        <v>202</v>
      </c>
      <c r="B41" s="546"/>
      <c r="C41" s="407"/>
      <c r="D41" s="407"/>
      <c r="E41" s="407"/>
      <c r="F41" s="407"/>
      <c r="G41" s="407"/>
      <c r="H41" s="407"/>
      <c r="I41" s="407"/>
      <c r="J41" s="407"/>
      <c r="K41" s="407"/>
      <c r="L41" s="407"/>
      <c r="M41" s="407"/>
      <c r="N41" s="407"/>
      <c r="O41" s="407"/>
      <c r="P41" s="407"/>
      <c r="Q41" s="407"/>
      <c r="R41" s="408"/>
      <c r="S41" s="408"/>
      <c r="T41" s="408"/>
      <c r="U41" s="408"/>
      <c r="V41" s="409"/>
    </row>
    <row r="42" spans="1:22" s="375" customFormat="1" ht="16.5">
      <c r="A42" s="595">
        <v>203</v>
      </c>
      <c r="B42" s="546"/>
      <c r="C42" s="390"/>
      <c r="D42" s="390"/>
      <c r="E42" s="390"/>
      <c r="F42" s="390"/>
      <c r="G42" s="390"/>
      <c r="H42" s="390"/>
      <c r="I42" s="390"/>
      <c r="J42" s="390"/>
      <c r="K42" s="390"/>
      <c r="L42" s="390"/>
      <c r="M42" s="390"/>
      <c r="N42" s="390"/>
      <c r="O42" s="390"/>
      <c r="P42" s="390"/>
      <c r="Q42" s="390"/>
      <c r="R42" s="383"/>
      <c r="S42" s="383"/>
      <c r="T42" s="383"/>
      <c r="U42" s="383"/>
      <c r="V42" s="384"/>
    </row>
    <row r="43" spans="1:22" s="375" customFormat="1" ht="16.5">
      <c r="A43" s="595">
        <v>204</v>
      </c>
      <c r="B43" s="546"/>
      <c r="C43" s="390"/>
      <c r="D43" s="390"/>
      <c r="E43" s="390"/>
      <c r="F43" s="390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Q43" s="390"/>
      <c r="R43" s="383"/>
      <c r="S43" s="383"/>
      <c r="T43" s="383"/>
      <c r="U43" s="383"/>
      <c r="V43" s="384"/>
    </row>
    <row r="44" spans="1:22" s="375" customFormat="1" ht="16.5">
      <c r="A44" s="595">
        <v>205</v>
      </c>
      <c r="B44" s="546"/>
      <c r="C44" s="390"/>
      <c r="D44" s="390"/>
      <c r="E44" s="390"/>
      <c r="F44" s="390"/>
      <c r="G44" s="390"/>
      <c r="H44" s="390"/>
      <c r="I44" s="390"/>
      <c r="J44" s="390"/>
      <c r="K44" s="390"/>
      <c r="L44" s="390"/>
      <c r="M44" s="390"/>
      <c r="N44" s="390"/>
      <c r="O44" s="390"/>
      <c r="P44" s="390"/>
      <c r="Q44" s="390"/>
      <c r="R44" s="383"/>
      <c r="S44" s="383"/>
      <c r="T44" s="383"/>
      <c r="U44" s="383"/>
      <c r="V44" s="384"/>
    </row>
    <row r="45" spans="1:22" s="375" customFormat="1" ht="16.5">
      <c r="A45" s="595">
        <v>206</v>
      </c>
      <c r="B45" s="546"/>
      <c r="C45" s="425">
        <v>5400</v>
      </c>
      <c r="D45" s="390"/>
      <c r="E45" s="390">
        <v>2400</v>
      </c>
      <c r="F45" s="390"/>
      <c r="G45" s="390"/>
      <c r="H45" s="390"/>
      <c r="I45" s="390"/>
      <c r="J45" s="390"/>
      <c r="K45" s="390"/>
      <c r="L45" s="390"/>
      <c r="M45" s="390">
        <v>4500</v>
      </c>
      <c r="N45" s="390"/>
      <c r="O45" s="390"/>
      <c r="P45" s="390"/>
      <c r="Q45" s="390"/>
      <c r="R45" s="383"/>
      <c r="S45" s="383"/>
      <c r="T45" s="383"/>
      <c r="U45" s="383"/>
      <c r="V45" s="425"/>
    </row>
    <row r="46" spans="1:22" s="375" customFormat="1" ht="16.5">
      <c r="A46" s="595">
        <v>207</v>
      </c>
      <c r="B46" s="546"/>
      <c r="C46" s="390">
        <v>12600</v>
      </c>
      <c r="D46" s="390"/>
      <c r="E46" s="390"/>
      <c r="F46" s="390"/>
      <c r="G46" s="390"/>
      <c r="H46" s="390"/>
      <c r="I46" s="390"/>
      <c r="J46" s="390"/>
      <c r="K46" s="390"/>
      <c r="L46" s="390"/>
      <c r="M46" s="390"/>
      <c r="N46" s="390"/>
      <c r="O46" s="390"/>
      <c r="P46" s="390"/>
      <c r="Q46" s="390"/>
      <c r="R46" s="383"/>
      <c r="S46" s="383"/>
      <c r="T46" s="383"/>
      <c r="U46" s="383"/>
      <c r="V46" s="384"/>
    </row>
    <row r="47" spans="1:22" s="375" customFormat="1" ht="17.25" thickBot="1">
      <c r="A47" s="595">
        <v>208</v>
      </c>
      <c r="B47" s="546"/>
      <c r="C47" s="426">
        <v>2108</v>
      </c>
      <c r="D47" s="426"/>
      <c r="E47" s="426">
        <f>6135+1578</f>
        <v>7713</v>
      </c>
      <c r="F47" s="426"/>
      <c r="G47" s="426"/>
      <c r="H47" s="426"/>
      <c r="I47" s="426"/>
      <c r="J47" s="426">
        <v>2528</v>
      </c>
      <c r="K47" s="426"/>
      <c r="L47" s="426"/>
      <c r="M47" s="426">
        <v>105</v>
      </c>
      <c r="N47" s="426"/>
      <c r="O47" s="426"/>
      <c r="P47" s="426"/>
      <c r="Q47" s="426"/>
      <c r="R47" s="427"/>
      <c r="S47" s="427"/>
      <c r="T47" s="427"/>
      <c r="U47" s="427"/>
      <c r="V47" s="428"/>
    </row>
    <row r="48" spans="1:22" s="375" customFormat="1" ht="17.25" thickBot="1">
      <c r="A48" s="547" t="s">
        <v>4</v>
      </c>
      <c r="B48" s="594"/>
      <c r="C48" s="429">
        <f>SUM(C45:C47)</f>
        <v>20108</v>
      </c>
      <c r="D48" s="430"/>
      <c r="E48" s="430">
        <f>SUM(E45:E47)</f>
        <v>10113</v>
      </c>
      <c r="F48" s="430"/>
      <c r="G48" s="430"/>
      <c r="H48" s="430"/>
      <c r="I48" s="430"/>
      <c r="J48" s="430">
        <f>SUM(J45:J47)</f>
        <v>2528</v>
      </c>
      <c r="K48" s="430"/>
      <c r="L48" s="430"/>
      <c r="M48" s="430">
        <f>SUM(M45:M47)</f>
        <v>4605</v>
      </c>
      <c r="N48" s="430"/>
      <c r="O48" s="430"/>
      <c r="P48" s="431"/>
      <c r="Q48" s="432"/>
      <c r="R48" s="433"/>
      <c r="S48" s="433"/>
      <c r="T48" s="433"/>
      <c r="U48" s="433"/>
      <c r="V48" s="429">
        <f>SUM(C48:U48)</f>
        <v>37354</v>
      </c>
    </row>
    <row r="49" spans="1:22" s="375" customFormat="1" ht="17.25" thickBot="1">
      <c r="A49" s="547" t="s">
        <v>5</v>
      </c>
      <c r="B49" s="594"/>
      <c r="C49" s="434">
        <v>42624</v>
      </c>
      <c r="D49" s="413"/>
      <c r="E49" s="404">
        <v>25421</v>
      </c>
      <c r="F49" s="414"/>
      <c r="G49" s="414"/>
      <c r="H49" s="404">
        <v>4600</v>
      </c>
      <c r="I49" s="414"/>
      <c r="J49" s="404">
        <v>45219</v>
      </c>
      <c r="K49" s="414"/>
      <c r="L49" s="414"/>
      <c r="M49" s="404">
        <v>21894</v>
      </c>
      <c r="N49" s="414"/>
      <c r="O49" s="414"/>
      <c r="P49" s="414"/>
      <c r="Q49" s="415"/>
      <c r="R49" s="415"/>
      <c r="S49" s="415"/>
      <c r="T49" s="415"/>
      <c r="U49" s="415"/>
      <c r="V49" s="435">
        <f>SUM(C49:U49)</f>
        <v>139758</v>
      </c>
    </row>
    <row r="50" spans="1:22" s="375" customFormat="1" ht="16.5">
      <c r="A50" s="416">
        <v>250</v>
      </c>
      <c r="B50" s="417"/>
      <c r="C50" s="418"/>
      <c r="D50" s="418"/>
      <c r="E50" s="419"/>
      <c r="F50" s="419"/>
      <c r="G50" s="420"/>
      <c r="H50" s="420"/>
      <c r="I50" s="420"/>
      <c r="J50" s="420"/>
      <c r="K50" s="420"/>
      <c r="L50" s="420"/>
      <c r="M50" s="420"/>
      <c r="N50" s="420"/>
      <c r="O50" s="420"/>
      <c r="P50" s="420"/>
      <c r="Q50" s="420"/>
      <c r="R50" s="420"/>
      <c r="S50" s="420"/>
      <c r="T50" s="420"/>
      <c r="U50" s="420"/>
      <c r="V50" s="421"/>
    </row>
    <row r="51" spans="1:22" s="375" customFormat="1" ht="16.5">
      <c r="A51" s="595">
        <v>251</v>
      </c>
      <c r="B51" s="546"/>
      <c r="C51" s="406"/>
      <c r="D51" s="406"/>
      <c r="E51" s="407">
        <v>3900</v>
      </c>
      <c r="F51" s="407"/>
      <c r="G51" s="408"/>
      <c r="H51" s="407"/>
      <c r="I51" s="407"/>
      <c r="J51" s="544">
        <v>15622.5</v>
      </c>
      <c r="K51" s="407"/>
      <c r="L51" s="407"/>
      <c r="M51" s="407"/>
      <c r="N51" s="407"/>
      <c r="O51" s="436"/>
      <c r="P51" s="407"/>
      <c r="Q51" s="407"/>
      <c r="R51" s="408"/>
      <c r="S51" s="408"/>
      <c r="T51" s="408"/>
      <c r="U51" s="408"/>
      <c r="V51" s="409"/>
    </row>
    <row r="52" spans="1:22" s="375" customFormat="1" ht="16.5">
      <c r="A52" s="595">
        <v>252</v>
      </c>
      <c r="B52" s="546"/>
      <c r="C52" s="437"/>
      <c r="D52" s="437"/>
      <c r="E52" s="407"/>
      <c r="F52" s="407"/>
      <c r="G52" s="438"/>
      <c r="H52" s="407"/>
      <c r="I52" s="407"/>
      <c r="J52" s="407">
        <v>200</v>
      </c>
      <c r="K52" s="407"/>
      <c r="L52" s="407"/>
      <c r="M52" s="407"/>
      <c r="N52" s="407"/>
      <c r="O52" s="407"/>
      <c r="P52" s="407"/>
      <c r="Q52" s="407"/>
      <c r="R52" s="408"/>
      <c r="S52" s="408"/>
      <c r="T52" s="408"/>
      <c r="U52" s="408"/>
      <c r="V52" s="409"/>
    </row>
    <row r="53" spans="1:22" s="375" customFormat="1" ht="16.5">
      <c r="A53" s="595">
        <v>253</v>
      </c>
      <c r="B53" s="546"/>
      <c r="C53" s="390"/>
      <c r="D53" s="390"/>
      <c r="E53" s="390"/>
      <c r="F53" s="390"/>
      <c r="G53" s="425"/>
      <c r="H53" s="390"/>
      <c r="I53" s="390"/>
      <c r="J53" s="390"/>
      <c r="K53" s="390"/>
      <c r="L53" s="390"/>
      <c r="M53" s="390"/>
      <c r="N53" s="390"/>
      <c r="O53" s="390"/>
      <c r="P53" s="390"/>
      <c r="Q53" s="390"/>
      <c r="R53" s="383"/>
      <c r="S53" s="383"/>
      <c r="T53" s="383"/>
      <c r="U53" s="383"/>
      <c r="V53" s="384"/>
    </row>
    <row r="54" spans="1:22" s="375" customFormat="1" ht="17.25" thickBot="1">
      <c r="A54" s="595">
        <v>254</v>
      </c>
      <c r="B54" s="546"/>
      <c r="C54" s="528">
        <f>49980</f>
        <v>49980</v>
      </c>
      <c r="D54" s="410">
        <f>3900</f>
        <v>3900</v>
      </c>
      <c r="E54" s="391">
        <v>10800</v>
      </c>
      <c r="F54" s="391"/>
      <c r="G54" s="392"/>
      <c r="H54" s="391"/>
      <c r="I54" s="391">
        <f>5000+1950+1000+3200+20500+26400+1600</f>
        <v>59650</v>
      </c>
      <c r="J54" s="391"/>
      <c r="K54" s="391">
        <f>1000+1800</f>
        <v>2800</v>
      </c>
      <c r="L54" s="391"/>
      <c r="M54" s="391"/>
      <c r="N54" s="391"/>
      <c r="O54" s="391"/>
      <c r="P54" s="391"/>
      <c r="Q54" s="391">
        <v>13290</v>
      </c>
      <c r="R54" s="439">
        <v>1972</v>
      </c>
      <c r="S54" s="392"/>
      <c r="T54" s="392"/>
      <c r="U54" s="392"/>
      <c r="V54" s="411"/>
    </row>
    <row r="55" spans="1:23" s="375" customFormat="1" ht="17.25" thickBot="1">
      <c r="A55" s="547" t="s">
        <v>4</v>
      </c>
      <c r="B55" s="594"/>
      <c r="C55" s="440">
        <f>SUM(C51:C54)</f>
        <v>49980</v>
      </c>
      <c r="D55" s="404">
        <f>SUM(D51:D54)</f>
        <v>3900</v>
      </c>
      <c r="E55" s="395">
        <f>SUM(E51:E54)</f>
        <v>14700</v>
      </c>
      <c r="F55" s="395"/>
      <c r="G55" s="395"/>
      <c r="H55" s="395"/>
      <c r="I55" s="395">
        <f>SUM(I51:I54)</f>
        <v>59650</v>
      </c>
      <c r="J55" s="397">
        <f>SUM(J51:J54)</f>
        <v>15822.5</v>
      </c>
      <c r="K55" s="395">
        <f>SUM(K51:K54)</f>
        <v>2800</v>
      </c>
      <c r="L55" s="395"/>
      <c r="M55" s="395"/>
      <c r="N55" s="395"/>
      <c r="O55" s="395"/>
      <c r="P55" s="400"/>
      <c r="Q55" s="399">
        <f>SUM(Q51:Q54)</f>
        <v>13290</v>
      </c>
      <c r="R55" s="398">
        <f>SUM(R51:R54)</f>
        <v>1972</v>
      </c>
      <c r="S55" s="398"/>
      <c r="T55" s="398"/>
      <c r="U55" s="398"/>
      <c r="V55" s="440">
        <f>SUM(C55:U55)</f>
        <v>162114.5</v>
      </c>
      <c r="W55" s="441"/>
    </row>
    <row r="56" spans="1:23" s="375" customFormat="1" ht="17.25" thickBot="1">
      <c r="A56" s="547" t="s">
        <v>5</v>
      </c>
      <c r="B56" s="594"/>
      <c r="C56" s="442">
        <v>221395.5</v>
      </c>
      <c r="D56" s="412">
        <v>3900</v>
      </c>
      <c r="E56" s="395">
        <v>19600</v>
      </c>
      <c r="F56" s="395">
        <v>2240</v>
      </c>
      <c r="G56" s="395"/>
      <c r="H56" s="395"/>
      <c r="I56" s="395">
        <v>59650</v>
      </c>
      <c r="J56" s="397">
        <v>67028</v>
      </c>
      <c r="K56" s="395">
        <v>15320</v>
      </c>
      <c r="L56" s="395"/>
      <c r="M56" s="395">
        <v>3740</v>
      </c>
      <c r="N56" s="395"/>
      <c r="O56" s="395"/>
      <c r="P56" s="395"/>
      <c r="Q56" s="398">
        <v>13290</v>
      </c>
      <c r="R56" s="398">
        <v>19657</v>
      </c>
      <c r="S56" s="398"/>
      <c r="T56" s="398"/>
      <c r="U56" s="398"/>
      <c r="V56" s="440">
        <f>SUM(C56:U56)</f>
        <v>425820.5</v>
      </c>
      <c r="W56" s="441"/>
    </row>
    <row r="57" spans="1:22" s="375" customFormat="1" ht="16.5">
      <c r="A57" s="380">
        <v>270</v>
      </c>
      <c r="B57" s="381"/>
      <c r="C57" s="382"/>
      <c r="D57" s="382"/>
      <c r="E57" s="383"/>
      <c r="F57" s="383"/>
      <c r="G57" s="383"/>
      <c r="H57" s="383"/>
      <c r="I57" s="383"/>
      <c r="J57" s="383"/>
      <c r="K57" s="383"/>
      <c r="L57" s="383"/>
      <c r="M57" s="383"/>
      <c r="N57" s="383"/>
      <c r="O57" s="383"/>
      <c r="P57" s="383"/>
      <c r="Q57" s="383"/>
      <c r="R57" s="383"/>
      <c r="S57" s="383"/>
      <c r="T57" s="383"/>
      <c r="U57" s="383"/>
      <c r="V57" s="384"/>
    </row>
    <row r="58" spans="1:22" s="375" customFormat="1" ht="16.5">
      <c r="A58" s="545">
        <v>271</v>
      </c>
      <c r="B58" s="601"/>
      <c r="C58" s="385"/>
      <c r="D58" s="385"/>
      <c r="E58" s="443"/>
      <c r="F58" s="387"/>
      <c r="G58" s="387"/>
      <c r="H58" s="387"/>
      <c r="I58" s="387"/>
      <c r="J58" s="387"/>
      <c r="K58" s="387"/>
      <c r="L58" s="387"/>
      <c r="M58" s="387"/>
      <c r="N58" s="387"/>
      <c r="O58" s="387"/>
      <c r="P58" s="387"/>
      <c r="Q58" s="387"/>
      <c r="R58" s="386"/>
      <c r="S58" s="386"/>
      <c r="T58" s="386"/>
      <c r="U58" s="386"/>
      <c r="V58" s="389"/>
    </row>
    <row r="59" spans="1:22" s="375" customFormat="1" ht="16.5">
      <c r="A59" s="545">
        <v>272</v>
      </c>
      <c r="B59" s="601"/>
      <c r="C59" s="385"/>
      <c r="D59" s="385"/>
      <c r="E59" s="387"/>
      <c r="F59" s="387"/>
      <c r="G59" s="387"/>
      <c r="H59" s="387"/>
      <c r="I59" s="387"/>
      <c r="J59" s="387"/>
      <c r="K59" s="387"/>
      <c r="L59" s="387"/>
      <c r="M59" s="387"/>
      <c r="N59" s="387"/>
      <c r="O59" s="387"/>
      <c r="P59" s="387"/>
      <c r="Q59" s="387"/>
      <c r="R59" s="386"/>
      <c r="S59" s="386"/>
      <c r="T59" s="386"/>
      <c r="U59" s="386"/>
      <c r="V59" s="389"/>
    </row>
    <row r="60" spans="1:22" s="375" customFormat="1" ht="16.5">
      <c r="A60" s="545">
        <v>273</v>
      </c>
      <c r="B60" s="601"/>
      <c r="C60" s="385"/>
      <c r="D60" s="385"/>
      <c r="E60" s="387"/>
      <c r="F60" s="387"/>
      <c r="G60" s="387"/>
      <c r="H60" s="387"/>
      <c r="I60" s="387"/>
      <c r="J60" s="387"/>
      <c r="K60" s="387"/>
      <c r="L60" s="387"/>
      <c r="M60" s="387"/>
      <c r="N60" s="387"/>
      <c r="O60" s="387"/>
      <c r="P60" s="387">
        <f>3000+1250</f>
        <v>4250</v>
      </c>
      <c r="Q60" s="387"/>
      <c r="R60" s="386"/>
      <c r="S60" s="386"/>
      <c r="T60" s="386"/>
      <c r="U60" s="386"/>
      <c r="V60" s="389"/>
    </row>
    <row r="61" spans="1:22" s="375" customFormat="1" ht="16.5">
      <c r="A61" s="545">
        <v>274</v>
      </c>
      <c r="B61" s="601"/>
      <c r="C61" s="385"/>
      <c r="D61" s="385"/>
      <c r="E61" s="387"/>
      <c r="F61" s="387"/>
      <c r="G61" s="387"/>
      <c r="H61" s="387"/>
      <c r="I61" s="387"/>
      <c r="J61" s="387">
        <v>4685</v>
      </c>
      <c r="K61" s="387"/>
      <c r="L61" s="387"/>
      <c r="M61" s="387">
        <v>1670</v>
      </c>
      <c r="N61" s="387"/>
      <c r="O61" s="387"/>
      <c r="P61" s="387"/>
      <c r="Q61" s="387"/>
      <c r="R61" s="386"/>
      <c r="S61" s="386"/>
      <c r="T61" s="386"/>
      <c r="U61" s="386"/>
      <c r="V61" s="389"/>
    </row>
    <row r="62" spans="1:22" s="375" customFormat="1" ht="16.5">
      <c r="A62" s="545">
        <v>275</v>
      </c>
      <c r="B62" s="601"/>
      <c r="C62" s="385"/>
      <c r="D62" s="385"/>
      <c r="E62" s="387"/>
      <c r="F62" s="387"/>
      <c r="G62" s="387"/>
      <c r="H62" s="387"/>
      <c r="I62" s="387"/>
      <c r="J62" s="387"/>
      <c r="K62" s="387"/>
      <c r="L62" s="387"/>
      <c r="M62" s="387">
        <v>3400</v>
      </c>
      <c r="N62" s="387"/>
      <c r="O62" s="387"/>
      <c r="P62" s="387">
        <v>3050</v>
      </c>
      <c r="Q62" s="387"/>
      <c r="R62" s="386"/>
      <c r="S62" s="386"/>
      <c r="T62" s="386"/>
      <c r="U62" s="386"/>
      <c r="V62" s="389"/>
    </row>
    <row r="63" spans="1:22" s="375" customFormat="1" ht="16.5">
      <c r="A63" s="545">
        <v>276</v>
      </c>
      <c r="B63" s="601"/>
      <c r="C63" s="385">
        <v>74</v>
      </c>
      <c r="D63" s="385"/>
      <c r="E63" s="387"/>
      <c r="F63" s="387"/>
      <c r="G63" s="387">
        <v>1495</v>
      </c>
      <c r="H63" s="387"/>
      <c r="I63" s="387"/>
      <c r="J63" s="387"/>
      <c r="K63" s="387"/>
      <c r="L63" s="387"/>
      <c r="M63" s="387">
        <v>598</v>
      </c>
      <c r="N63" s="387"/>
      <c r="O63" s="387"/>
      <c r="P63" s="443">
        <v>34489</v>
      </c>
      <c r="Q63" s="387"/>
      <c r="R63" s="386"/>
      <c r="S63" s="386"/>
      <c r="T63" s="386"/>
      <c r="U63" s="386"/>
      <c r="V63" s="389"/>
    </row>
    <row r="64" spans="1:22" s="375" customFormat="1" ht="16.5">
      <c r="A64" s="545">
        <v>277</v>
      </c>
      <c r="B64" s="601"/>
      <c r="C64" s="385"/>
      <c r="D64" s="385"/>
      <c r="E64" s="387"/>
      <c r="F64" s="387"/>
      <c r="G64" s="387"/>
      <c r="H64" s="387"/>
      <c r="I64" s="387"/>
      <c r="J64" s="387"/>
      <c r="K64" s="387"/>
      <c r="L64" s="387"/>
      <c r="M64" s="387"/>
      <c r="N64" s="387"/>
      <c r="O64" s="387"/>
      <c r="P64" s="387"/>
      <c r="Q64" s="387"/>
      <c r="R64" s="386"/>
      <c r="S64" s="386"/>
      <c r="T64" s="386"/>
      <c r="U64" s="386"/>
      <c r="V64" s="389"/>
    </row>
    <row r="65" spans="1:22" s="375" customFormat="1" ht="16.5">
      <c r="A65" s="545">
        <v>278</v>
      </c>
      <c r="B65" s="601"/>
      <c r="C65" s="385"/>
      <c r="D65" s="385"/>
      <c r="E65" s="387"/>
      <c r="F65" s="387"/>
      <c r="G65" s="387"/>
      <c r="H65" s="387"/>
      <c r="I65" s="387"/>
      <c r="J65" s="387">
        <f>1650+2880</f>
        <v>4530</v>
      </c>
      <c r="K65" s="387"/>
      <c r="L65" s="387"/>
      <c r="M65" s="387"/>
      <c r="N65" s="387"/>
      <c r="O65" s="387"/>
      <c r="P65" s="387"/>
      <c r="Q65" s="387"/>
      <c r="R65" s="386"/>
      <c r="S65" s="386"/>
      <c r="T65" s="386"/>
      <c r="U65" s="386"/>
      <c r="V65" s="389"/>
    </row>
    <row r="66" spans="1:22" s="375" customFormat="1" ht="16.5">
      <c r="A66" s="545">
        <v>279</v>
      </c>
      <c r="B66" s="601"/>
      <c r="C66" s="385"/>
      <c r="D66" s="385"/>
      <c r="E66" s="387"/>
      <c r="F66" s="387"/>
      <c r="G66" s="387"/>
      <c r="H66" s="387"/>
      <c r="I66" s="387"/>
      <c r="J66" s="387"/>
      <c r="K66" s="387"/>
      <c r="L66" s="387"/>
      <c r="M66" s="387"/>
      <c r="N66" s="387"/>
      <c r="O66" s="387"/>
      <c r="P66" s="387"/>
      <c r="Q66" s="387"/>
      <c r="R66" s="386"/>
      <c r="S66" s="386"/>
      <c r="T66" s="386"/>
      <c r="U66" s="386"/>
      <c r="V66" s="389"/>
    </row>
    <row r="67" spans="1:22" s="375" customFormat="1" ht="16.5">
      <c r="A67" s="545">
        <v>280</v>
      </c>
      <c r="B67" s="601"/>
      <c r="C67" s="385"/>
      <c r="D67" s="385"/>
      <c r="E67" s="387"/>
      <c r="F67" s="387"/>
      <c r="G67" s="387"/>
      <c r="H67" s="387"/>
      <c r="I67" s="387"/>
      <c r="J67" s="387"/>
      <c r="K67" s="387"/>
      <c r="L67" s="387"/>
      <c r="M67" s="387"/>
      <c r="N67" s="387"/>
      <c r="O67" s="387"/>
      <c r="P67" s="387"/>
      <c r="Q67" s="387"/>
      <c r="R67" s="386"/>
      <c r="S67" s="386"/>
      <c r="T67" s="386"/>
      <c r="U67" s="386"/>
      <c r="V67" s="389"/>
    </row>
    <row r="68" spans="1:22" s="375" customFormat="1" ht="16.5">
      <c r="A68" s="545">
        <v>281</v>
      </c>
      <c r="B68" s="546"/>
      <c r="C68" s="385"/>
      <c r="D68" s="385"/>
      <c r="E68" s="387"/>
      <c r="F68" s="387"/>
      <c r="G68" s="387"/>
      <c r="H68" s="387"/>
      <c r="I68" s="387"/>
      <c r="J68" s="387"/>
      <c r="K68" s="387"/>
      <c r="L68" s="387"/>
      <c r="M68" s="387"/>
      <c r="N68" s="387"/>
      <c r="O68" s="387"/>
      <c r="P68" s="387"/>
      <c r="Q68" s="387"/>
      <c r="R68" s="386"/>
      <c r="S68" s="386"/>
      <c r="T68" s="386"/>
      <c r="U68" s="386"/>
      <c r="V68" s="389"/>
    </row>
    <row r="69" spans="1:22" s="375" customFormat="1" ht="17.25" thickBot="1">
      <c r="A69" s="545">
        <v>282</v>
      </c>
      <c r="B69" s="546"/>
      <c r="C69" s="385"/>
      <c r="D69" s="385"/>
      <c r="E69" s="387"/>
      <c r="F69" s="387"/>
      <c r="G69" s="387"/>
      <c r="H69" s="387"/>
      <c r="I69" s="387"/>
      <c r="J69" s="387"/>
      <c r="K69" s="387"/>
      <c r="L69" s="387"/>
      <c r="M69" s="387"/>
      <c r="N69" s="387"/>
      <c r="O69" s="387"/>
      <c r="P69" s="387"/>
      <c r="Q69" s="387"/>
      <c r="R69" s="386"/>
      <c r="S69" s="386"/>
      <c r="T69" s="386"/>
      <c r="U69" s="386"/>
      <c r="V69" s="389"/>
    </row>
    <row r="70" spans="1:22" s="375" customFormat="1" ht="17.25" thickBot="1">
      <c r="A70" s="547" t="s">
        <v>4</v>
      </c>
      <c r="B70" s="594"/>
      <c r="C70" s="395">
        <f>SUM(C60:C69)</f>
        <v>74</v>
      </c>
      <c r="D70" s="395"/>
      <c r="E70" s="397"/>
      <c r="F70" s="395"/>
      <c r="G70" s="400">
        <f>SUM(G60:G69)</f>
        <v>1495</v>
      </c>
      <c r="H70" s="395"/>
      <c r="I70" s="395"/>
      <c r="J70" s="395">
        <f>SUM(J60:J69)</f>
        <v>9215</v>
      </c>
      <c r="K70" s="395"/>
      <c r="L70" s="395"/>
      <c r="M70" s="395">
        <f>SUM(M60:M69)</f>
        <v>5668</v>
      </c>
      <c r="N70" s="395"/>
      <c r="O70" s="395"/>
      <c r="P70" s="444">
        <f>SUM(P60:P69)</f>
        <v>41789</v>
      </c>
      <c r="Q70" s="399"/>
      <c r="R70" s="398"/>
      <c r="S70" s="398"/>
      <c r="T70" s="398"/>
      <c r="U70" s="398"/>
      <c r="V70" s="397">
        <f>SUM(C70:U70)</f>
        <v>58241</v>
      </c>
    </row>
    <row r="71" spans="1:22" s="375" customFormat="1" ht="17.25" thickBot="1">
      <c r="A71" s="547" t="s">
        <v>5</v>
      </c>
      <c r="B71" s="594"/>
      <c r="C71" s="434">
        <v>74</v>
      </c>
      <c r="D71" s="401"/>
      <c r="E71" s="397">
        <v>16643</v>
      </c>
      <c r="F71" s="395"/>
      <c r="G71" s="395">
        <v>8160</v>
      </c>
      <c r="H71" s="395">
        <v>532</v>
      </c>
      <c r="I71" s="395"/>
      <c r="J71" s="395">
        <v>26613</v>
      </c>
      <c r="K71" s="395"/>
      <c r="L71" s="395"/>
      <c r="M71" s="404">
        <v>39571</v>
      </c>
      <c r="N71" s="395">
        <v>36625</v>
      </c>
      <c r="O71" s="395"/>
      <c r="P71" s="397">
        <v>138471</v>
      </c>
      <c r="Q71" s="403"/>
      <c r="R71" s="398"/>
      <c r="S71" s="398"/>
      <c r="T71" s="398"/>
      <c r="U71" s="398"/>
      <c r="V71" s="444">
        <f>SUM(C71:U71)</f>
        <v>266689</v>
      </c>
    </row>
    <row r="72" spans="1:22" s="423" customFormat="1" ht="16.5">
      <c r="A72" s="471"/>
      <c r="B72" s="471"/>
      <c r="C72" s="463"/>
      <c r="D72" s="463"/>
      <c r="E72" s="472"/>
      <c r="F72" s="463"/>
      <c r="G72" s="463"/>
      <c r="H72" s="463"/>
      <c r="I72" s="463"/>
      <c r="J72" s="463"/>
      <c r="K72" s="463"/>
      <c r="L72" s="463"/>
      <c r="M72" s="464"/>
      <c r="N72" s="463"/>
      <c r="O72" s="463"/>
      <c r="P72" s="472"/>
      <c r="Q72" s="464"/>
      <c r="R72" s="463"/>
      <c r="S72" s="463"/>
      <c r="T72" s="463"/>
      <c r="U72" s="463"/>
      <c r="V72" s="473"/>
    </row>
    <row r="73" spans="1:22" s="423" customFormat="1" ht="16.5">
      <c r="A73" s="474"/>
      <c r="B73" s="474"/>
      <c r="C73" s="475"/>
      <c r="D73" s="475"/>
      <c r="E73" s="476"/>
      <c r="F73" s="475"/>
      <c r="G73" s="475"/>
      <c r="H73" s="475"/>
      <c r="I73" s="475"/>
      <c r="J73" s="475"/>
      <c r="K73" s="475"/>
      <c r="L73" s="475"/>
      <c r="M73" s="477"/>
      <c r="N73" s="475"/>
      <c r="O73" s="475"/>
      <c r="P73" s="476"/>
      <c r="Q73" s="477"/>
      <c r="R73" s="475"/>
      <c r="S73" s="475"/>
      <c r="T73" s="475"/>
      <c r="U73" s="475"/>
      <c r="V73" s="478"/>
    </row>
    <row r="74" spans="1:22" s="375" customFormat="1" ht="16.5">
      <c r="A74" s="465" t="s">
        <v>49</v>
      </c>
      <c r="B74" s="466"/>
      <c r="C74" s="613" t="s">
        <v>7</v>
      </c>
      <c r="D74" s="614"/>
      <c r="E74" s="615"/>
      <c r="F74" s="469"/>
      <c r="G74" s="379" t="s">
        <v>9</v>
      </c>
      <c r="H74" s="613" t="s">
        <v>12</v>
      </c>
      <c r="I74" s="615"/>
      <c r="J74" s="470"/>
      <c r="K74" s="468" t="s">
        <v>36</v>
      </c>
      <c r="L74" s="468"/>
      <c r="M74" s="613" t="s">
        <v>17</v>
      </c>
      <c r="N74" s="614"/>
      <c r="O74" s="614"/>
      <c r="P74" s="616"/>
      <c r="Q74" s="468"/>
      <c r="R74" s="614"/>
      <c r="S74" s="616"/>
      <c r="T74" s="468" t="s">
        <v>32</v>
      </c>
      <c r="U74" s="467" t="s">
        <v>25</v>
      </c>
      <c r="V74" s="612" t="s">
        <v>2</v>
      </c>
    </row>
    <row r="75" spans="1:22" s="375" customFormat="1" ht="16.5">
      <c r="A75" s="460" t="s">
        <v>3</v>
      </c>
      <c r="B75" s="376"/>
      <c r="C75" s="377" t="s">
        <v>8</v>
      </c>
      <c r="D75" s="377"/>
      <c r="E75" s="377" t="s">
        <v>11</v>
      </c>
      <c r="F75" s="377"/>
      <c r="G75" s="377" t="s">
        <v>10</v>
      </c>
      <c r="H75" s="377" t="s">
        <v>13</v>
      </c>
      <c r="I75" s="377" t="s">
        <v>14</v>
      </c>
      <c r="J75" s="378" t="s">
        <v>48</v>
      </c>
      <c r="K75" s="377" t="s">
        <v>37</v>
      </c>
      <c r="L75" s="377"/>
      <c r="M75" s="377" t="s">
        <v>15</v>
      </c>
      <c r="N75" s="377" t="s">
        <v>16</v>
      </c>
      <c r="O75" s="377" t="s">
        <v>18</v>
      </c>
      <c r="P75" s="377" t="s">
        <v>19</v>
      </c>
      <c r="Q75" s="379"/>
      <c r="R75" s="379" t="s">
        <v>23</v>
      </c>
      <c r="S75" s="379" t="s">
        <v>35</v>
      </c>
      <c r="T75" s="379" t="s">
        <v>33</v>
      </c>
      <c r="U75" s="379" t="s">
        <v>26</v>
      </c>
      <c r="V75" s="600"/>
    </row>
    <row r="76" spans="1:22" s="375" customFormat="1" ht="16.5">
      <c r="A76" s="405">
        <v>300</v>
      </c>
      <c r="B76" s="376"/>
      <c r="C76" s="406"/>
      <c r="D76" s="406"/>
      <c r="E76" s="407"/>
      <c r="F76" s="407"/>
      <c r="G76" s="408"/>
      <c r="H76" s="408"/>
      <c r="I76" s="408"/>
      <c r="J76" s="408"/>
      <c r="K76" s="408"/>
      <c r="L76" s="408"/>
      <c r="M76" s="408"/>
      <c r="N76" s="408"/>
      <c r="O76" s="408"/>
      <c r="P76" s="408"/>
      <c r="Q76" s="408"/>
      <c r="R76" s="408"/>
      <c r="S76" s="408"/>
      <c r="T76" s="408"/>
      <c r="U76" s="408"/>
      <c r="V76" s="409"/>
    </row>
    <row r="77" spans="1:22" s="375" customFormat="1" ht="16.5">
      <c r="A77" s="595">
        <v>301</v>
      </c>
      <c r="B77" s="546"/>
      <c r="C77" s="445"/>
      <c r="D77" s="445"/>
      <c r="E77" s="407"/>
      <c r="F77" s="407"/>
      <c r="G77" s="408"/>
      <c r="H77" s="408"/>
      <c r="I77" s="408"/>
      <c r="J77" s="408"/>
      <c r="K77" s="408"/>
      <c r="L77" s="408"/>
      <c r="M77" s="408"/>
      <c r="N77" s="408"/>
      <c r="O77" s="408"/>
      <c r="P77" s="408"/>
      <c r="Q77" s="408"/>
      <c r="R77" s="408"/>
      <c r="S77" s="408"/>
      <c r="T77" s="408"/>
      <c r="U77" s="408"/>
      <c r="V77" s="409"/>
    </row>
    <row r="78" spans="1:22" s="375" customFormat="1" ht="16.5">
      <c r="A78" s="595">
        <v>302</v>
      </c>
      <c r="B78" s="546"/>
      <c r="C78" s="445">
        <v>2404.27</v>
      </c>
      <c r="D78" s="445"/>
      <c r="E78" s="407"/>
      <c r="F78" s="407"/>
      <c r="G78" s="408"/>
      <c r="H78" s="408"/>
      <c r="I78" s="408"/>
      <c r="J78" s="408"/>
      <c r="K78" s="408"/>
      <c r="L78" s="408"/>
      <c r="M78" s="408"/>
      <c r="N78" s="408"/>
      <c r="O78" s="408"/>
      <c r="P78" s="408"/>
      <c r="Q78" s="408"/>
      <c r="R78" s="408"/>
      <c r="S78" s="408"/>
      <c r="T78" s="408"/>
      <c r="U78" s="408"/>
      <c r="V78" s="409"/>
    </row>
    <row r="79" spans="1:22" s="375" customFormat="1" ht="16.5">
      <c r="A79" s="595">
        <v>303</v>
      </c>
      <c r="B79" s="546"/>
      <c r="C79" s="425">
        <f>1893.9+1175.82</f>
        <v>3069.7200000000003</v>
      </c>
      <c r="D79" s="425"/>
      <c r="E79" s="390"/>
      <c r="F79" s="390"/>
      <c r="G79" s="383"/>
      <c r="H79" s="383"/>
      <c r="I79" s="383"/>
      <c r="J79" s="383"/>
      <c r="K79" s="383"/>
      <c r="L79" s="383"/>
      <c r="M79" s="383"/>
      <c r="N79" s="390"/>
      <c r="O79" s="383"/>
      <c r="P79" s="383"/>
      <c r="Q79" s="383"/>
      <c r="R79" s="383"/>
      <c r="S79" s="383"/>
      <c r="T79" s="383"/>
      <c r="U79" s="383"/>
      <c r="V79" s="384"/>
    </row>
    <row r="80" spans="1:22" s="375" customFormat="1" ht="17.25" thickBot="1">
      <c r="A80" s="595">
        <v>304</v>
      </c>
      <c r="B80" s="546"/>
      <c r="C80" s="446">
        <v>1816</v>
      </c>
      <c r="D80" s="446"/>
      <c r="E80" s="426"/>
      <c r="F80" s="426"/>
      <c r="G80" s="427"/>
      <c r="H80" s="427"/>
      <c r="I80" s="427"/>
      <c r="J80" s="427"/>
      <c r="K80" s="427"/>
      <c r="L80" s="427"/>
      <c r="M80" s="427"/>
      <c r="N80" s="427"/>
      <c r="O80" s="427"/>
      <c r="P80" s="427"/>
      <c r="Q80" s="427"/>
      <c r="R80" s="427"/>
      <c r="S80" s="427"/>
      <c r="T80" s="427"/>
      <c r="U80" s="427"/>
      <c r="V80" s="428"/>
    </row>
    <row r="81" spans="1:22" s="375" customFormat="1" ht="17.25" thickBot="1">
      <c r="A81" s="547" t="s">
        <v>4</v>
      </c>
      <c r="B81" s="594"/>
      <c r="C81" s="429">
        <f>SUM(C78:C80)</f>
        <v>7289.99</v>
      </c>
      <c r="D81" s="429"/>
      <c r="E81" s="430"/>
      <c r="F81" s="430"/>
      <c r="G81" s="447"/>
      <c r="H81" s="447"/>
      <c r="I81" s="447"/>
      <c r="J81" s="447"/>
      <c r="K81" s="447"/>
      <c r="L81" s="447"/>
      <c r="M81" s="447"/>
      <c r="N81" s="430"/>
      <c r="O81" s="447"/>
      <c r="P81" s="447"/>
      <c r="Q81" s="448"/>
      <c r="R81" s="448"/>
      <c r="S81" s="448"/>
      <c r="T81" s="448"/>
      <c r="U81" s="448"/>
      <c r="V81" s="429">
        <f>SUM(C81:U81)</f>
        <v>7289.99</v>
      </c>
    </row>
    <row r="82" spans="1:22" s="375" customFormat="1" ht="17.25" thickBot="1">
      <c r="A82" s="547" t="s">
        <v>5</v>
      </c>
      <c r="B82" s="594"/>
      <c r="C82" s="434">
        <v>115916.44</v>
      </c>
      <c r="D82" s="434"/>
      <c r="E82" s="395"/>
      <c r="F82" s="395"/>
      <c r="G82" s="396"/>
      <c r="H82" s="396"/>
      <c r="I82" s="396"/>
      <c r="J82" s="396"/>
      <c r="K82" s="396"/>
      <c r="L82" s="396"/>
      <c r="M82" s="396"/>
      <c r="N82" s="395"/>
      <c r="O82" s="396"/>
      <c r="P82" s="396"/>
      <c r="Q82" s="402"/>
      <c r="R82" s="402"/>
      <c r="S82" s="402"/>
      <c r="T82" s="402"/>
      <c r="U82" s="402"/>
      <c r="V82" s="397">
        <f>SUM(C82:U82)</f>
        <v>115916.44</v>
      </c>
    </row>
    <row r="83" spans="1:22" s="375" customFormat="1" ht="16.5">
      <c r="A83" s="380">
        <v>400</v>
      </c>
      <c r="B83" s="381"/>
      <c r="C83" s="382"/>
      <c r="D83" s="382"/>
      <c r="E83" s="390"/>
      <c r="F83" s="390"/>
      <c r="G83" s="390"/>
      <c r="H83" s="390"/>
      <c r="I83" s="390"/>
      <c r="J83" s="390"/>
      <c r="K83" s="390"/>
      <c r="L83" s="390"/>
      <c r="M83" s="390"/>
      <c r="N83" s="390"/>
      <c r="O83" s="390"/>
      <c r="P83" s="390"/>
      <c r="Q83" s="390"/>
      <c r="R83" s="390"/>
      <c r="S83" s="390"/>
      <c r="T83" s="390"/>
      <c r="U83" s="390"/>
      <c r="V83" s="384"/>
    </row>
    <row r="84" spans="1:22" s="375" customFormat="1" ht="17.25" thickBot="1">
      <c r="A84" s="545">
        <v>403</v>
      </c>
      <c r="B84" s="601"/>
      <c r="C84" s="385"/>
      <c r="D84" s="385"/>
      <c r="E84" s="387"/>
      <c r="F84" s="387"/>
      <c r="G84" s="387"/>
      <c r="H84" s="387"/>
      <c r="I84" s="387">
        <v>100048</v>
      </c>
      <c r="J84" s="387"/>
      <c r="K84" s="387"/>
      <c r="L84" s="387"/>
      <c r="M84" s="387"/>
      <c r="N84" s="387"/>
      <c r="O84" s="387"/>
      <c r="P84" s="387"/>
      <c r="Q84" s="387"/>
      <c r="R84" s="387"/>
      <c r="S84" s="387"/>
      <c r="T84" s="387"/>
      <c r="U84" s="387"/>
      <c r="V84" s="389"/>
    </row>
    <row r="85" spans="1:22" s="375" customFormat="1" ht="17.25" thickBot="1">
      <c r="A85" s="547" t="s">
        <v>4</v>
      </c>
      <c r="B85" s="594"/>
      <c r="C85" s="395"/>
      <c r="D85" s="395"/>
      <c r="E85" s="395"/>
      <c r="F85" s="395"/>
      <c r="G85" s="395"/>
      <c r="H85" s="395"/>
      <c r="I85" s="395">
        <f>SUM(I84)</f>
        <v>100048</v>
      </c>
      <c r="J85" s="395"/>
      <c r="K85" s="395"/>
      <c r="L85" s="395"/>
      <c r="M85" s="395"/>
      <c r="N85" s="395"/>
      <c r="O85" s="395"/>
      <c r="P85" s="395"/>
      <c r="Q85" s="398"/>
      <c r="R85" s="398"/>
      <c r="S85" s="398"/>
      <c r="T85" s="398"/>
      <c r="U85" s="398"/>
      <c r="V85" s="395">
        <f>SUM(I85:U85)</f>
        <v>100048</v>
      </c>
    </row>
    <row r="86" spans="1:22" s="375" customFormat="1" ht="17.25" thickBot="1">
      <c r="A86" s="547" t="s">
        <v>5</v>
      </c>
      <c r="B86" s="594"/>
      <c r="C86" s="401"/>
      <c r="D86" s="401"/>
      <c r="E86" s="396"/>
      <c r="F86" s="396"/>
      <c r="G86" s="396"/>
      <c r="H86" s="396"/>
      <c r="I86" s="395">
        <v>100048</v>
      </c>
      <c r="J86" s="395"/>
      <c r="K86" s="396"/>
      <c r="L86" s="396"/>
      <c r="M86" s="396"/>
      <c r="N86" s="396"/>
      <c r="O86" s="396"/>
      <c r="P86" s="395"/>
      <c r="Q86" s="398"/>
      <c r="R86" s="402"/>
      <c r="S86" s="398"/>
      <c r="T86" s="402"/>
      <c r="U86" s="402"/>
      <c r="V86" s="395">
        <f>SUM(I86:U86)</f>
        <v>100048</v>
      </c>
    </row>
    <row r="87" spans="1:22" s="375" customFormat="1" ht="16.5">
      <c r="A87" s="610">
        <v>450</v>
      </c>
      <c r="B87" s="611"/>
      <c r="C87" s="385"/>
      <c r="D87" s="385"/>
      <c r="E87" s="386"/>
      <c r="F87" s="386"/>
      <c r="G87" s="386"/>
      <c r="H87" s="386"/>
      <c r="I87" s="386"/>
      <c r="J87" s="386"/>
      <c r="K87" s="386"/>
      <c r="L87" s="386"/>
      <c r="M87" s="386"/>
      <c r="N87" s="386"/>
      <c r="O87" s="386"/>
      <c r="P87" s="386"/>
      <c r="Q87" s="386"/>
      <c r="R87" s="386"/>
      <c r="S87" s="386"/>
      <c r="T87" s="386"/>
      <c r="U87" s="386"/>
      <c r="V87" s="389"/>
    </row>
    <row r="88" spans="1:22" s="375" customFormat="1" ht="16.5">
      <c r="A88" s="545">
        <v>451</v>
      </c>
      <c r="B88" s="601"/>
      <c r="C88" s="385"/>
      <c r="D88" s="385"/>
      <c r="E88" s="386"/>
      <c r="F88" s="386"/>
      <c r="G88" s="386"/>
      <c r="H88" s="386"/>
      <c r="I88" s="386"/>
      <c r="J88" s="386"/>
      <c r="K88" s="386"/>
      <c r="L88" s="386"/>
      <c r="M88" s="386"/>
      <c r="N88" s="386"/>
      <c r="O88" s="386"/>
      <c r="P88" s="386"/>
      <c r="Q88" s="386"/>
      <c r="R88" s="386"/>
      <c r="S88" s="386"/>
      <c r="T88" s="386"/>
      <c r="U88" s="386"/>
      <c r="V88" s="389"/>
    </row>
    <row r="89" spans="1:22" s="375" customFormat="1" ht="16.5">
      <c r="A89" s="545">
        <v>453</v>
      </c>
      <c r="B89" s="601"/>
      <c r="C89" s="385"/>
      <c r="D89" s="385"/>
      <c r="E89" s="386"/>
      <c r="F89" s="386"/>
      <c r="G89" s="386"/>
      <c r="H89" s="386"/>
      <c r="I89" s="386"/>
      <c r="J89" s="386"/>
      <c r="K89" s="386"/>
      <c r="L89" s="386"/>
      <c r="M89" s="386"/>
      <c r="N89" s="386"/>
      <c r="O89" s="386"/>
      <c r="P89" s="386"/>
      <c r="Q89" s="386"/>
      <c r="R89" s="386"/>
      <c r="S89" s="386"/>
      <c r="T89" s="386"/>
      <c r="U89" s="386"/>
      <c r="V89" s="389"/>
    </row>
    <row r="90" spans="1:22" s="375" customFormat="1" ht="16.5">
      <c r="A90" s="545">
        <v>456</v>
      </c>
      <c r="B90" s="601"/>
      <c r="C90" s="385"/>
      <c r="D90" s="385"/>
      <c r="E90" s="386"/>
      <c r="F90" s="386"/>
      <c r="G90" s="386"/>
      <c r="H90" s="386"/>
      <c r="I90" s="386"/>
      <c r="J90" s="386"/>
      <c r="K90" s="386"/>
      <c r="L90" s="386"/>
      <c r="M90" s="386"/>
      <c r="N90" s="386"/>
      <c r="O90" s="386"/>
      <c r="P90" s="386"/>
      <c r="Q90" s="386"/>
      <c r="R90" s="386"/>
      <c r="S90" s="386"/>
      <c r="T90" s="386"/>
      <c r="U90" s="386"/>
      <c r="V90" s="389"/>
    </row>
    <row r="91" spans="1:22" s="375" customFormat="1" ht="16.5">
      <c r="A91" s="545">
        <v>457</v>
      </c>
      <c r="B91" s="601"/>
      <c r="C91" s="385"/>
      <c r="D91" s="385"/>
      <c r="E91" s="386"/>
      <c r="F91" s="386"/>
      <c r="G91" s="386"/>
      <c r="H91" s="386"/>
      <c r="I91" s="386"/>
      <c r="J91" s="386"/>
      <c r="K91" s="386"/>
      <c r="L91" s="386"/>
      <c r="M91" s="386"/>
      <c r="N91" s="386"/>
      <c r="O91" s="386"/>
      <c r="P91" s="387"/>
      <c r="Q91" s="387"/>
      <c r="R91" s="386"/>
      <c r="S91" s="386"/>
      <c r="T91" s="386"/>
      <c r="U91" s="386"/>
      <c r="V91" s="389"/>
    </row>
    <row r="92" spans="1:22" s="375" customFormat="1" ht="16.5">
      <c r="A92" s="545">
        <v>459</v>
      </c>
      <c r="B92" s="601"/>
      <c r="C92" s="385"/>
      <c r="D92" s="385"/>
      <c r="E92" s="386"/>
      <c r="F92" s="386"/>
      <c r="G92" s="386"/>
      <c r="H92" s="386"/>
      <c r="I92" s="386"/>
      <c r="J92" s="386"/>
      <c r="K92" s="386"/>
      <c r="L92" s="386"/>
      <c r="M92" s="386"/>
      <c r="N92" s="386"/>
      <c r="O92" s="386"/>
      <c r="P92" s="387"/>
      <c r="Q92" s="387"/>
      <c r="R92" s="386"/>
      <c r="S92" s="386"/>
      <c r="T92" s="386"/>
      <c r="U92" s="386"/>
      <c r="V92" s="389"/>
    </row>
    <row r="93" spans="1:22" s="375" customFormat="1" ht="16.5">
      <c r="A93" s="545">
        <v>466</v>
      </c>
      <c r="B93" s="601"/>
      <c r="C93" s="385"/>
      <c r="D93" s="385"/>
      <c r="E93" s="386"/>
      <c r="F93" s="386"/>
      <c r="G93" s="386"/>
      <c r="H93" s="386"/>
      <c r="I93" s="386"/>
      <c r="J93" s="386"/>
      <c r="K93" s="386"/>
      <c r="L93" s="386"/>
      <c r="M93" s="386"/>
      <c r="N93" s="386"/>
      <c r="O93" s="386"/>
      <c r="P93" s="387"/>
      <c r="Q93" s="387"/>
      <c r="R93" s="386"/>
      <c r="S93" s="386"/>
      <c r="T93" s="386"/>
      <c r="U93" s="386"/>
      <c r="V93" s="389"/>
    </row>
    <row r="94" spans="1:22" s="375" customFormat="1" ht="17.25" thickBot="1">
      <c r="A94" s="545">
        <v>468</v>
      </c>
      <c r="B94" s="601"/>
      <c r="C94" s="449"/>
      <c r="D94" s="385"/>
      <c r="E94" s="386"/>
      <c r="F94" s="386"/>
      <c r="G94" s="386"/>
      <c r="H94" s="386"/>
      <c r="I94" s="386"/>
      <c r="J94" s="450"/>
      <c r="K94" s="386"/>
      <c r="L94" s="386"/>
      <c r="M94" s="386"/>
      <c r="N94" s="386"/>
      <c r="O94" s="386"/>
      <c r="P94" s="387"/>
      <c r="Q94" s="387"/>
      <c r="R94" s="386"/>
      <c r="S94" s="386"/>
      <c r="T94" s="386"/>
      <c r="U94" s="386"/>
      <c r="V94" s="389"/>
    </row>
    <row r="95" spans="1:22" s="375" customFormat="1" ht="17.25" thickBot="1">
      <c r="A95" s="547" t="s">
        <v>4</v>
      </c>
      <c r="B95" s="594"/>
      <c r="C95" s="397"/>
      <c r="D95" s="395"/>
      <c r="E95" s="396"/>
      <c r="F95" s="396"/>
      <c r="G95" s="396"/>
      <c r="H95" s="396"/>
      <c r="I95" s="396"/>
      <c r="J95" s="451"/>
      <c r="K95" s="396"/>
      <c r="L95" s="396"/>
      <c r="M95" s="396"/>
      <c r="N95" s="396"/>
      <c r="O95" s="396"/>
      <c r="P95" s="395"/>
      <c r="Q95" s="398"/>
      <c r="R95" s="398"/>
      <c r="S95" s="398"/>
      <c r="T95" s="398"/>
      <c r="U95" s="398"/>
      <c r="V95" s="397">
        <f>SUM(C95:U95)</f>
        <v>0</v>
      </c>
    </row>
    <row r="96" spans="1:22" s="375" customFormat="1" ht="17.25" thickBot="1">
      <c r="A96" s="547" t="s">
        <v>5</v>
      </c>
      <c r="B96" s="594"/>
      <c r="C96" s="434"/>
      <c r="D96" s="401"/>
      <c r="E96" s="395"/>
      <c r="F96" s="395"/>
      <c r="G96" s="451"/>
      <c r="H96" s="397">
        <v>5750</v>
      </c>
      <c r="I96" s="396"/>
      <c r="J96" s="451">
        <v>6550</v>
      </c>
      <c r="K96" s="396"/>
      <c r="L96" s="396"/>
      <c r="M96" s="451"/>
      <c r="N96" s="396"/>
      <c r="O96" s="396"/>
      <c r="P96" s="395"/>
      <c r="Q96" s="398"/>
      <c r="R96" s="402"/>
      <c r="S96" s="402"/>
      <c r="T96" s="402"/>
      <c r="U96" s="402"/>
      <c r="V96" s="397">
        <f>SUM(C96:U96)</f>
        <v>12300</v>
      </c>
    </row>
    <row r="97" spans="1:22" s="375" customFormat="1" ht="16.5">
      <c r="A97" s="405">
        <v>500</v>
      </c>
      <c r="B97" s="376"/>
      <c r="C97" s="406"/>
      <c r="D97" s="406"/>
      <c r="E97" s="407"/>
      <c r="F97" s="407"/>
      <c r="G97" s="408"/>
      <c r="H97" s="408"/>
      <c r="I97" s="408"/>
      <c r="J97" s="408"/>
      <c r="K97" s="408"/>
      <c r="L97" s="408"/>
      <c r="M97" s="408"/>
      <c r="N97" s="408"/>
      <c r="O97" s="408"/>
      <c r="P97" s="408"/>
      <c r="Q97" s="408"/>
      <c r="R97" s="408"/>
      <c r="S97" s="408"/>
      <c r="T97" s="408"/>
      <c r="U97" s="408"/>
      <c r="V97" s="409"/>
    </row>
    <row r="98" spans="1:22" s="375" customFormat="1" ht="16.5">
      <c r="A98" s="595">
        <v>515</v>
      </c>
      <c r="B98" s="546"/>
      <c r="C98" s="406"/>
      <c r="D98" s="406"/>
      <c r="E98" s="407"/>
      <c r="F98" s="407"/>
      <c r="G98" s="408"/>
      <c r="H98" s="408"/>
      <c r="I98" s="408"/>
      <c r="J98" s="408"/>
      <c r="K98" s="408"/>
      <c r="L98" s="408"/>
      <c r="M98" s="408"/>
      <c r="N98" s="408"/>
      <c r="O98" s="408"/>
      <c r="P98" s="408"/>
      <c r="Q98" s="408"/>
      <c r="R98" s="408"/>
      <c r="S98" s="408"/>
      <c r="T98" s="408"/>
      <c r="U98" s="408"/>
      <c r="V98" s="409"/>
    </row>
    <row r="99" spans="1:22" s="375" customFormat="1" ht="16.5">
      <c r="A99" s="595">
        <v>516</v>
      </c>
      <c r="B99" s="546"/>
      <c r="C99" s="406"/>
      <c r="D99" s="406"/>
      <c r="E99" s="407"/>
      <c r="F99" s="407"/>
      <c r="G99" s="408"/>
      <c r="H99" s="408"/>
      <c r="I99" s="408"/>
      <c r="J99" s="408"/>
      <c r="K99" s="408"/>
      <c r="L99" s="408"/>
      <c r="M99" s="408"/>
      <c r="N99" s="408"/>
      <c r="O99" s="408"/>
      <c r="P99" s="408"/>
      <c r="Q99" s="408"/>
      <c r="R99" s="408"/>
      <c r="S99" s="408"/>
      <c r="T99" s="408"/>
      <c r="U99" s="408"/>
      <c r="V99" s="409"/>
    </row>
    <row r="100" spans="1:22" s="375" customFormat="1" ht="17.25" thickBot="1">
      <c r="A100" s="606"/>
      <c r="B100" s="607"/>
      <c r="C100" s="484"/>
      <c r="D100" s="426"/>
      <c r="E100" s="426"/>
      <c r="F100" s="426"/>
      <c r="G100" s="427"/>
      <c r="H100" s="427"/>
      <c r="I100" s="427"/>
      <c r="J100" s="485"/>
      <c r="K100" s="427"/>
      <c r="L100" s="427"/>
      <c r="M100" s="427"/>
      <c r="N100" s="426"/>
      <c r="O100" s="427"/>
      <c r="P100" s="427"/>
      <c r="Q100" s="427"/>
      <c r="R100" s="427"/>
      <c r="S100" s="427"/>
      <c r="T100" s="427"/>
      <c r="U100" s="427"/>
      <c r="V100" s="428"/>
    </row>
    <row r="101" spans="1:22" s="375" customFormat="1" ht="17.25" thickBot="1">
      <c r="A101" s="608" t="s">
        <v>4</v>
      </c>
      <c r="B101" s="609"/>
      <c r="C101" s="487"/>
      <c r="D101" s="452"/>
      <c r="E101" s="452"/>
      <c r="F101" s="452"/>
      <c r="G101" s="453"/>
      <c r="H101" s="453"/>
      <c r="I101" s="453"/>
      <c r="J101" s="486"/>
      <c r="K101" s="453"/>
      <c r="L101" s="453"/>
      <c r="M101" s="453"/>
      <c r="N101" s="452"/>
      <c r="O101" s="453"/>
      <c r="P101" s="453"/>
      <c r="Q101" s="454"/>
      <c r="R101" s="454"/>
      <c r="S101" s="454"/>
      <c r="T101" s="454"/>
      <c r="U101" s="454"/>
      <c r="V101" s="487"/>
    </row>
    <row r="102" spans="1:22" s="375" customFormat="1" ht="17.25" thickBot="1">
      <c r="A102" s="604" t="s">
        <v>5</v>
      </c>
      <c r="B102" s="605"/>
      <c r="C102" s="488"/>
      <c r="D102" s="455"/>
      <c r="E102" s="456"/>
      <c r="F102" s="456"/>
      <c r="G102" s="489"/>
      <c r="H102" s="457"/>
      <c r="I102" s="457"/>
      <c r="J102" s="489"/>
      <c r="K102" s="457"/>
      <c r="L102" s="457"/>
      <c r="M102" s="489"/>
      <c r="N102" s="456"/>
      <c r="O102" s="457"/>
      <c r="P102" s="457"/>
      <c r="Q102" s="458"/>
      <c r="R102" s="458"/>
      <c r="S102" s="458"/>
      <c r="T102" s="458"/>
      <c r="U102" s="458"/>
      <c r="V102" s="490"/>
    </row>
    <row r="103" spans="1:22" s="375" customFormat="1" ht="16.5">
      <c r="A103" s="617"/>
      <c r="B103" s="617"/>
      <c r="C103" s="422"/>
      <c r="D103" s="422"/>
      <c r="E103" s="422"/>
      <c r="F103" s="422"/>
      <c r="G103" s="423"/>
      <c r="H103" s="423"/>
      <c r="I103" s="423"/>
      <c r="J103" s="423"/>
      <c r="K103" s="423"/>
      <c r="L103" s="423"/>
      <c r="M103" s="423"/>
      <c r="N103" s="423"/>
      <c r="O103" s="423"/>
      <c r="P103" s="423"/>
      <c r="Q103" s="423"/>
      <c r="R103" s="423"/>
      <c r="S103" s="423"/>
      <c r="T103" s="423"/>
      <c r="U103" s="423"/>
      <c r="V103" s="459"/>
    </row>
    <row r="104" spans="1:22" ht="21">
      <c r="A104" s="618"/>
      <c r="B104" s="618"/>
      <c r="C104" s="422"/>
      <c r="D104" s="422"/>
      <c r="E104" s="422"/>
      <c r="F104" s="422"/>
      <c r="G104" s="423"/>
      <c r="H104" s="423"/>
      <c r="I104" s="423"/>
      <c r="J104" s="423"/>
      <c r="K104" s="423"/>
      <c r="L104" s="423"/>
      <c r="M104" s="423"/>
      <c r="N104" s="422"/>
      <c r="O104" s="423"/>
      <c r="P104" s="423"/>
      <c r="Q104" s="423"/>
      <c r="R104" s="423"/>
      <c r="S104" s="423"/>
      <c r="T104" s="423"/>
      <c r="U104" s="423"/>
      <c r="V104" s="459"/>
    </row>
    <row r="105" spans="1:22" ht="21">
      <c r="A105" s="619"/>
      <c r="B105" s="619"/>
      <c r="C105" s="422"/>
      <c r="D105" s="422"/>
      <c r="E105" s="422"/>
      <c r="F105" s="422"/>
      <c r="G105" s="423"/>
      <c r="H105" s="423"/>
      <c r="I105" s="423"/>
      <c r="J105" s="423"/>
      <c r="K105" s="423"/>
      <c r="L105" s="423"/>
      <c r="M105" s="423"/>
      <c r="N105" s="422"/>
      <c r="O105" s="423"/>
      <c r="P105" s="423"/>
      <c r="Q105" s="423"/>
      <c r="R105" s="423"/>
      <c r="S105" s="423"/>
      <c r="T105" s="423"/>
      <c r="U105" s="423"/>
      <c r="V105" s="459"/>
    </row>
    <row r="106" spans="1:22" ht="21">
      <c r="A106" s="619"/>
      <c r="B106" s="619"/>
      <c r="C106" s="422"/>
      <c r="D106" s="422"/>
      <c r="E106" s="422"/>
      <c r="F106" s="422"/>
      <c r="G106" s="423"/>
      <c r="H106" s="423"/>
      <c r="I106" s="423"/>
      <c r="J106" s="423"/>
      <c r="K106" s="423"/>
      <c r="L106" s="423"/>
      <c r="M106" s="423"/>
      <c r="N106" s="422"/>
      <c r="O106" s="423"/>
      <c r="P106" s="423"/>
      <c r="Q106" s="423"/>
      <c r="R106" s="423"/>
      <c r="S106" s="423"/>
      <c r="T106" s="423"/>
      <c r="U106" s="423"/>
      <c r="V106" s="459"/>
    </row>
  </sheetData>
  <mergeCells count="101">
    <mergeCell ref="A103:B103"/>
    <mergeCell ref="A104:B104"/>
    <mergeCell ref="A105:B105"/>
    <mergeCell ref="A106:B106"/>
    <mergeCell ref="J37:K37"/>
    <mergeCell ref="F37:G37"/>
    <mergeCell ref="V74:V75"/>
    <mergeCell ref="C74:E74"/>
    <mergeCell ref="H74:I74"/>
    <mergeCell ref="M74:P74"/>
    <mergeCell ref="R74:S74"/>
    <mergeCell ref="H37:I37"/>
    <mergeCell ref="M37:P37"/>
    <mergeCell ref="R37:S37"/>
    <mergeCell ref="V37:V38"/>
    <mergeCell ref="A101:B101"/>
    <mergeCell ref="A91:B91"/>
    <mergeCell ref="A92:B92"/>
    <mergeCell ref="A94:B94"/>
    <mergeCell ref="A95:B95"/>
    <mergeCell ref="A87:B87"/>
    <mergeCell ref="A88:B88"/>
    <mergeCell ref="C37:E37"/>
    <mergeCell ref="A89:B89"/>
    <mergeCell ref="A102:B102"/>
    <mergeCell ref="A96:B96"/>
    <mergeCell ref="A98:B98"/>
    <mergeCell ref="A99:B99"/>
    <mergeCell ref="A100:B100"/>
    <mergeCell ref="A90:B90"/>
    <mergeCell ref="A93:B93"/>
    <mergeCell ref="A84:B84"/>
    <mergeCell ref="A85:B85"/>
    <mergeCell ref="A86:B86"/>
    <mergeCell ref="A79:B79"/>
    <mergeCell ref="A80:B80"/>
    <mergeCell ref="A81:B81"/>
    <mergeCell ref="A82:B82"/>
    <mergeCell ref="A70:B70"/>
    <mergeCell ref="A71:B71"/>
    <mergeCell ref="A77:B77"/>
    <mergeCell ref="A78:B78"/>
    <mergeCell ref="A67:B67"/>
    <mergeCell ref="A68:B68"/>
    <mergeCell ref="A69:B69"/>
    <mergeCell ref="A62:B62"/>
    <mergeCell ref="A63:B63"/>
    <mergeCell ref="A64:B64"/>
    <mergeCell ref="A66:B66"/>
    <mergeCell ref="A65:B65"/>
    <mergeCell ref="A58:B58"/>
    <mergeCell ref="A59:B59"/>
    <mergeCell ref="A60:B60"/>
    <mergeCell ref="A61:B61"/>
    <mergeCell ref="A54:B54"/>
    <mergeCell ref="A55:B55"/>
    <mergeCell ref="A56:B56"/>
    <mergeCell ref="A49:B49"/>
    <mergeCell ref="A51:B51"/>
    <mergeCell ref="A52:B52"/>
    <mergeCell ref="A53:B53"/>
    <mergeCell ref="A45:B45"/>
    <mergeCell ref="A46:B46"/>
    <mergeCell ref="A47:B47"/>
    <mergeCell ref="A48:B48"/>
    <mergeCell ref="A41:B41"/>
    <mergeCell ref="A42:B42"/>
    <mergeCell ref="A43:B43"/>
    <mergeCell ref="A44:B44"/>
    <mergeCell ref="A27:B27"/>
    <mergeCell ref="A40:B40"/>
    <mergeCell ref="A28:B28"/>
    <mergeCell ref="A29:B29"/>
    <mergeCell ref="A30:B30"/>
    <mergeCell ref="A10:B10"/>
    <mergeCell ref="A15:B15"/>
    <mergeCell ref="A25:B25"/>
    <mergeCell ref="A24:B24"/>
    <mergeCell ref="A23:B23"/>
    <mergeCell ref="A12:B12"/>
    <mergeCell ref="A11:B11"/>
    <mergeCell ref="A1:V1"/>
    <mergeCell ref="A2:V2"/>
    <mergeCell ref="A3:V3"/>
    <mergeCell ref="C4:E4"/>
    <mergeCell ref="H4:I4"/>
    <mergeCell ref="V4:V5"/>
    <mergeCell ref="M4:P4"/>
    <mergeCell ref="R4:S4"/>
    <mergeCell ref="F4:G4"/>
    <mergeCell ref="J4:K4"/>
    <mergeCell ref="A7:B7"/>
    <mergeCell ref="A13:B13"/>
    <mergeCell ref="A20:B20"/>
    <mergeCell ref="A22:B22"/>
    <mergeCell ref="A19:B19"/>
    <mergeCell ref="A18:B18"/>
    <mergeCell ref="A16:B16"/>
    <mergeCell ref="A17:B17"/>
    <mergeCell ref="A8:B8"/>
    <mergeCell ref="A9:B9"/>
  </mergeCells>
  <printOptions/>
  <pageMargins left="0.29" right="0.13" top="0.31" bottom="0.19" header="0.36" footer="0.1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99"/>
  <sheetViews>
    <sheetView zoomScale="90" zoomScaleNormal="90" workbookViewId="0" topLeftCell="A1">
      <selection activeCell="V92" sqref="V92"/>
    </sheetView>
  </sheetViews>
  <sheetFormatPr defaultColWidth="9.140625" defaultRowHeight="21.75"/>
  <cols>
    <col min="2" max="2" width="7.7109375" style="0" customWidth="1"/>
    <col min="3" max="3" width="10.00390625" style="0" customWidth="1"/>
    <col min="4" max="4" width="6.00390625" style="0" customWidth="1"/>
    <col min="5" max="5" width="9.57421875" style="0" customWidth="1"/>
    <col min="6" max="6" width="6.140625" style="0" customWidth="1"/>
    <col min="7" max="7" width="7.28125" style="0" customWidth="1"/>
    <col min="8" max="8" width="6.8515625" style="0" customWidth="1"/>
    <col min="9" max="9" width="7.00390625" style="0" customWidth="1"/>
    <col min="10" max="10" width="7.140625" style="0" customWidth="1"/>
    <col min="11" max="11" width="6.140625" style="0" customWidth="1"/>
    <col min="12" max="12" width="4.140625" style="0" customWidth="1"/>
    <col min="13" max="13" width="8.57421875" style="0" customWidth="1"/>
    <col min="14" max="14" width="6.421875" style="0" customWidth="1"/>
    <col min="15" max="15" width="6.8515625" style="0" customWidth="1"/>
    <col min="16" max="16" width="7.421875" style="0" customWidth="1"/>
    <col min="17" max="17" width="4.8515625" style="0" customWidth="1"/>
    <col min="18" max="18" width="6.57421875" style="0" customWidth="1"/>
    <col min="19" max="19" width="5.57421875" style="0" customWidth="1"/>
    <col min="20" max="20" width="5.140625" style="0" customWidth="1"/>
    <col min="21" max="21" width="7.28125" style="0" customWidth="1"/>
    <col min="22" max="22" width="10.28125" style="0" customWidth="1"/>
  </cols>
  <sheetData>
    <row r="1" spans="1:22" ht="23.25">
      <c r="A1" s="584" t="s">
        <v>0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  <c r="R1" s="584"/>
      <c r="S1" s="584"/>
      <c r="T1" s="584"/>
      <c r="U1" s="584"/>
      <c r="V1" s="584"/>
    </row>
    <row r="2" spans="1:22" ht="23.25">
      <c r="A2" s="584" t="s">
        <v>50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</row>
    <row r="3" spans="1:22" ht="23.25">
      <c r="A3" s="585" t="s">
        <v>57</v>
      </c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</row>
    <row r="4" spans="1:22" s="78" customFormat="1" ht="21.75" customHeight="1">
      <c r="A4" s="72" t="s">
        <v>38</v>
      </c>
      <c r="B4" s="73"/>
      <c r="C4" s="576" t="s">
        <v>7</v>
      </c>
      <c r="D4" s="588"/>
      <c r="E4" s="580"/>
      <c r="F4" s="576" t="s">
        <v>9</v>
      </c>
      <c r="G4" s="577"/>
      <c r="H4" s="576" t="s">
        <v>12</v>
      </c>
      <c r="I4" s="580"/>
      <c r="J4" s="219"/>
      <c r="K4" s="75" t="s">
        <v>36</v>
      </c>
      <c r="L4" s="143" t="s">
        <v>52</v>
      </c>
      <c r="M4" s="576" t="s">
        <v>17</v>
      </c>
      <c r="N4" s="588"/>
      <c r="O4" s="588"/>
      <c r="P4" s="577"/>
      <c r="Q4" s="76"/>
      <c r="R4" s="588" t="s">
        <v>22</v>
      </c>
      <c r="S4" s="577"/>
      <c r="T4" s="76" t="s">
        <v>32</v>
      </c>
      <c r="U4" s="74" t="s">
        <v>25</v>
      </c>
      <c r="V4" s="586" t="s">
        <v>2</v>
      </c>
    </row>
    <row r="5" spans="1:22" s="78" customFormat="1" ht="17.25">
      <c r="A5" s="79" t="s">
        <v>3</v>
      </c>
      <c r="B5" s="80"/>
      <c r="C5" s="75" t="s">
        <v>8</v>
      </c>
      <c r="D5" s="75"/>
      <c r="E5" s="75" t="s">
        <v>11</v>
      </c>
      <c r="F5" s="75" t="s">
        <v>10</v>
      </c>
      <c r="G5" s="75" t="s">
        <v>34</v>
      </c>
      <c r="H5" s="75" t="s">
        <v>13</v>
      </c>
      <c r="I5" s="75" t="s">
        <v>14</v>
      </c>
      <c r="J5" s="136" t="s">
        <v>48</v>
      </c>
      <c r="K5" s="75" t="s">
        <v>37</v>
      </c>
      <c r="L5" s="136" t="s">
        <v>53</v>
      </c>
      <c r="M5" s="75" t="s">
        <v>15</v>
      </c>
      <c r="N5" s="75" t="s">
        <v>16</v>
      </c>
      <c r="O5" s="75" t="s">
        <v>18</v>
      </c>
      <c r="P5" s="75" t="s">
        <v>19</v>
      </c>
      <c r="Q5" s="77"/>
      <c r="R5" s="77" t="s">
        <v>23</v>
      </c>
      <c r="S5" s="77" t="s">
        <v>35</v>
      </c>
      <c r="T5" s="77" t="s">
        <v>33</v>
      </c>
      <c r="U5" s="77" t="s">
        <v>26</v>
      </c>
      <c r="V5" s="587"/>
    </row>
    <row r="6" spans="1:22" s="78" customFormat="1" ht="16.5" customHeight="1">
      <c r="A6" s="81" t="s">
        <v>6</v>
      </c>
      <c r="B6" s="82"/>
      <c r="C6" s="83"/>
      <c r="D6" s="83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5"/>
    </row>
    <row r="7" spans="1:22" s="78" customFormat="1" ht="17.25">
      <c r="A7" s="576" t="s">
        <v>28</v>
      </c>
      <c r="B7" s="580"/>
      <c r="C7" s="86"/>
      <c r="D7" s="86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8"/>
      <c r="Q7" s="88"/>
      <c r="R7" s="87"/>
      <c r="S7" s="87"/>
      <c r="T7" s="87"/>
      <c r="U7" s="87"/>
      <c r="V7" s="90"/>
    </row>
    <row r="8" spans="1:22" s="78" customFormat="1" ht="17.25">
      <c r="A8" s="576" t="s">
        <v>29</v>
      </c>
      <c r="B8" s="580"/>
      <c r="C8" s="86"/>
      <c r="D8" s="86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8"/>
      <c r="U8" s="88">
        <f>26649</f>
        <v>26649</v>
      </c>
      <c r="V8" s="90"/>
    </row>
    <row r="9" spans="1:22" s="78" customFormat="1" ht="17.25">
      <c r="A9" s="576" t="s">
        <v>30</v>
      </c>
      <c r="B9" s="580"/>
      <c r="C9" s="86"/>
      <c r="D9" s="86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8">
        <v>258844</v>
      </c>
      <c r="V9" s="90"/>
    </row>
    <row r="10" spans="1:22" s="78" customFormat="1" ht="17.25">
      <c r="A10" s="591" t="s">
        <v>31</v>
      </c>
      <c r="B10" s="592"/>
      <c r="C10" s="86"/>
      <c r="D10" s="86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8"/>
      <c r="V10" s="90"/>
    </row>
    <row r="11" spans="1:22" s="78" customFormat="1" ht="18" thickBot="1">
      <c r="A11" s="591" t="s">
        <v>55</v>
      </c>
      <c r="B11" s="592"/>
      <c r="C11" s="88"/>
      <c r="D11" s="88"/>
      <c r="E11" s="87"/>
      <c r="F11" s="87"/>
      <c r="G11" s="87"/>
      <c r="H11" s="87"/>
      <c r="I11" s="87"/>
      <c r="J11" s="87"/>
      <c r="K11" s="87"/>
      <c r="L11" s="89"/>
      <c r="M11" s="87"/>
      <c r="N11" s="87"/>
      <c r="O11" s="87"/>
      <c r="P11" s="87"/>
      <c r="Q11" s="87"/>
      <c r="R11" s="87"/>
      <c r="S11" s="87"/>
      <c r="T11" s="87"/>
      <c r="U11" s="88">
        <f>2000+2000</f>
        <v>4000</v>
      </c>
      <c r="V11" s="121"/>
    </row>
    <row r="12" spans="1:22" s="78" customFormat="1" ht="18" thickBot="1">
      <c r="A12" s="578" t="s">
        <v>4</v>
      </c>
      <c r="B12" s="579"/>
      <c r="C12" s="145"/>
      <c r="D12" s="145"/>
      <c r="E12" s="146"/>
      <c r="F12" s="146"/>
      <c r="G12" s="146"/>
      <c r="H12" s="146"/>
      <c r="I12" s="146"/>
      <c r="J12" s="146"/>
      <c r="K12" s="146"/>
      <c r="L12" s="160"/>
      <c r="M12" s="146"/>
      <c r="N12" s="146"/>
      <c r="O12" s="146"/>
      <c r="P12" s="145"/>
      <c r="Q12" s="147"/>
      <c r="R12" s="147"/>
      <c r="S12" s="147"/>
      <c r="T12" s="147"/>
      <c r="U12" s="147">
        <f>SUM(U8:U11)</f>
        <v>289493</v>
      </c>
      <c r="V12" s="145">
        <f>SUM(U12)</f>
        <v>289493</v>
      </c>
    </row>
    <row r="13" spans="1:22" s="78" customFormat="1" ht="18" thickBot="1">
      <c r="A13" s="578" t="s">
        <v>5</v>
      </c>
      <c r="B13" s="579"/>
      <c r="C13" s="148"/>
      <c r="D13" s="148"/>
      <c r="E13" s="146"/>
      <c r="F13" s="146"/>
      <c r="G13" s="146"/>
      <c r="H13" s="146"/>
      <c r="I13" s="146"/>
      <c r="J13" s="146"/>
      <c r="K13" s="146"/>
      <c r="L13" s="160"/>
      <c r="M13" s="146"/>
      <c r="N13" s="146"/>
      <c r="O13" s="146"/>
      <c r="P13" s="145"/>
      <c r="Q13" s="147"/>
      <c r="R13" s="149"/>
      <c r="S13" s="149"/>
      <c r="T13" s="149"/>
      <c r="U13" s="165">
        <f>419440+16000</f>
        <v>435440</v>
      </c>
      <c r="V13" s="166">
        <f>419440+16000</f>
        <v>435440</v>
      </c>
    </row>
    <row r="14" spans="1:22" s="78" customFormat="1" ht="16.5" customHeight="1">
      <c r="A14" s="99">
        <v>100</v>
      </c>
      <c r="B14" s="80"/>
      <c r="C14" s="100"/>
      <c r="D14" s="100"/>
      <c r="E14" s="101"/>
      <c r="F14" s="101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3"/>
    </row>
    <row r="15" spans="1:22" s="78" customFormat="1" ht="17.25">
      <c r="A15" s="581">
        <v>101</v>
      </c>
      <c r="B15" s="580"/>
      <c r="C15" s="100">
        <f>68300+13800+103500</f>
        <v>185600</v>
      </c>
      <c r="D15" s="100"/>
      <c r="E15" s="101"/>
      <c r="F15" s="101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3"/>
    </row>
    <row r="16" spans="1:22" s="78" customFormat="1" ht="17.25">
      <c r="A16" s="581">
        <v>102</v>
      </c>
      <c r="B16" s="580"/>
      <c r="C16" s="491">
        <v>131850</v>
      </c>
      <c r="D16" s="100"/>
      <c r="E16" s="101">
        <f>3540+52850</f>
        <v>56390</v>
      </c>
      <c r="F16" s="101"/>
      <c r="G16" s="101"/>
      <c r="H16" s="101">
        <v>10420</v>
      </c>
      <c r="I16" s="101"/>
      <c r="J16" s="101">
        <v>20420</v>
      </c>
      <c r="K16" s="101"/>
      <c r="L16" s="101"/>
      <c r="M16" s="101">
        <v>40920</v>
      </c>
      <c r="N16" s="101"/>
      <c r="O16" s="102"/>
      <c r="P16" s="102"/>
      <c r="Q16" s="102"/>
      <c r="R16" s="102"/>
      <c r="S16" s="102"/>
      <c r="T16" s="102"/>
      <c r="U16" s="102"/>
      <c r="V16" s="103"/>
    </row>
    <row r="17" spans="1:22" s="78" customFormat="1" ht="17.25">
      <c r="A17" s="581">
        <v>103</v>
      </c>
      <c r="B17" s="580"/>
      <c r="C17" s="104">
        <v>4980</v>
      </c>
      <c r="D17" s="104"/>
      <c r="E17" s="104">
        <v>4570</v>
      </c>
      <c r="F17" s="104"/>
      <c r="G17" s="104"/>
      <c r="H17" s="104">
        <v>1280</v>
      </c>
      <c r="I17" s="104"/>
      <c r="J17" s="104">
        <v>1500</v>
      </c>
      <c r="K17" s="104"/>
      <c r="L17" s="104"/>
      <c r="M17" s="104">
        <v>1500</v>
      </c>
      <c r="N17" s="104"/>
      <c r="O17" s="84"/>
      <c r="P17" s="84"/>
      <c r="Q17" s="84"/>
      <c r="R17" s="84"/>
      <c r="S17" s="84"/>
      <c r="T17" s="84"/>
      <c r="U17" s="84"/>
      <c r="V17" s="85"/>
    </row>
    <row r="18" spans="1:22" s="78" customFormat="1" ht="18" thickBot="1">
      <c r="A18" s="581">
        <v>105</v>
      </c>
      <c r="B18" s="580"/>
      <c r="C18" s="105">
        <v>3500</v>
      </c>
      <c r="D18" s="105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8"/>
      <c r="P18" s="108"/>
      <c r="Q18" s="108"/>
      <c r="R18" s="108"/>
      <c r="S18" s="108"/>
      <c r="T18" s="108"/>
      <c r="U18" s="108"/>
      <c r="V18" s="107"/>
    </row>
    <row r="19" spans="1:22" s="78" customFormat="1" ht="18" thickBot="1">
      <c r="A19" s="578" t="s">
        <v>4</v>
      </c>
      <c r="B19" s="579"/>
      <c r="C19" s="160">
        <f>SUM(C15:C18)</f>
        <v>325930</v>
      </c>
      <c r="D19" s="145"/>
      <c r="E19" s="145">
        <f>SUM(E15:E18)</f>
        <v>60960</v>
      </c>
      <c r="F19" s="145"/>
      <c r="G19" s="145"/>
      <c r="H19" s="145">
        <f>SUM(H15:H18)</f>
        <v>11700</v>
      </c>
      <c r="I19" s="145"/>
      <c r="J19" s="145">
        <f>SUM(J15:J18)</f>
        <v>21920</v>
      </c>
      <c r="K19" s="145"/>
      <c r="L19" s="145"/>
      <c r="M19" s="145">
        <f>SUM(M15:M18)</f>
        <v>42420</v>
      </c>
      <c r="N19" s="145"/>
      <c r="O19" s="145"/>
      <c r="P19" s="145"/>
      <c r="Q19" s="147"/>
      <c r="R19" s="147"/>
      <c r="S19" s="147"/>
      <c r="T19" s="147"/>
      <c r="U19" s="147"/>
      <c r="V19" s="160">
        <f>SUM(C19:U19)</f>
        <v>462930</v>
      </c>
    </row>
    <row r="20" spans="1:22" s="78" customFormat="1" ht="18" thickBot="1">
      <c r="A20" s="578" t="s">
        <v>5</v>
      </c>
      <c r="B20" s="579"/>
      <c r="C20" s="223">
        <v>1629486</v>
      </c>
      <c r="D20" s="148"/>
      <c r="E20" s="145">
        <v>287422</v>
      </c>
      <c r="F20" s="145"/>
      <c r="G20" s="145"/>
      <c r="H20" s="145">
        <v>58500</v>
      </c>
      <c r="I20" s="145"/>
      <c r="J20" s="145">
        <v>109212</v>
      </c>
      <c r="K20" s="145"/>
      <c r="L20" s="145"/>
      <c r="M20" s="145">
        <v>212100</v>
      </c>
      <c r="N20" s="145"/>
      <c r="O20" s="145"/>
      <c r="P20" s="145"/>
      <c r="Q20" s="147"/>
      <c r="R20" s="147"/>
      <c r="S20" s="147"/>
      <c r="T20" s="147"/>
      <c r="U20" s="147"/>
      <c r="V20" s="222">
        <f>SUM(C20:U20)</f>
        <v>2296720</v>
      </c>
    </row>
    <row r="21" spans="1:22" s="78" customFormat="1" ht="16.5" customHeight="1">
      <c r="A21" s="111">
        <v>120</v>
      </c>
      <c r="B21" s="112"/>
      <c r="C21" s="113"/>
      <c r="D21" s="113"/>
      <c r="E21" s="114"/>
      <c r="F21" s="114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6"/>
    </row>
    <row r="22" spans="1:22" s="78" customFormat="1" ht="17.25">
      <c r="A22" s="581">
        <v>121</v>
      </c>
      <c r="B22" s="580"/>
      <c r="C22" s="104">
        <v>11290</v>
      </c>
      <c r="D22" s="104"/>
      <c r="E22" s="104"/>
      <c r="F22" s="104">
        <v>11960</v>
      </c>
      <c r="G22" s="104"/>
      <c r="H22" s="104"/>
      <c r="I22" s="104"/>
      <c r="J22" s="104">
        <v>20220</v>
      </c>
      <c r="K22" s="104"/>
      <c r="L22" s="104"/>
      <c r="M22" s="104"/>
      <c r="N22" s="104"/>
      <c r="O22" s="104"/>
      <c r="P22" s="104"/>
      <c r="Q22" s="104"/>
      <c r="R22" s="84"/>
      <c r="S22" s="84"/>
      <c r="T22" s="84"/>
      <c r="U22" s="84"/>
      <c r="V22" s="85"/>
    </row>
    <row r="23" spans="1:22" s="78" customFormat="1" ht="18" thickBot="1">
      <c r="A23" s="581">
        <v>122</v>
      </c>
      <c r="B23" s="580"/>
      <c r="C23" s="105">
        <v>410</v>
      </c>
      <c r="D23" s="105"/>
      <c r="E23" s="106"/>
      <c r="F23" s="106"/>
      <c r="G23" s="106"/>
      <c r="H23" s="106"/>
      <c r="I23" s="106"/>
      <c r="J23" s="106">
        <v>1690</v>
      </c>
      <c r="K23" s="106"/>
      <c r="L23" s="106"/>
      <c r="M23" s="106"/>
      <c r="N23" s="106"/>
      <c r="O23" s="106"/>
      <c r="P23" s="106"/>
      <c r="Q23" s="106"/>
      <c r="R23" s="108"/>
      <c r="S23" s="108"/>
      <c r="T23" s="108"/>
      <c r="U23" s="108"/>
      <c r="V23" s="107"/>
    </row>
    <row r="24" spans="1:22" s="78" customFormat="1" ht="18" thickBot="1">
      <c r="A24" s="578" t="s">
        <v>4</v>
      </c>
      <c r="B24" s="579"/>
      <c r="C24" s="145">
        <f>SUM(C22:C23)</f>
        <v>11700</v>
      </c>
      <c r="D24" s="145"/>
      <c r="E24" s="145"/>
      <c r="F24" s="145">
        <f>SUM(F22:F23)</f>
        <v>11960</v>
      </c>
      <c r="G24" s="145"/>
      <c r="H24" s="145"/>
      <c r="I24" s="145"/>
      <c r="J24" s="145">
        <f>SUM(J22:J23)</f>
        <v>21910</v>
      </c>
      <c r="K24" s="145"/>
      <c r="L24" s="145"/>
      <c r="M24" s="145"/>
      <c r="N24" s="145"/>
      <c r="O24" s="145"/>
      <c r="P24" s="145"/>
      <c r="Q24" s="147"/>
      <c r="R24" s="147"/>
      <c r="S24" s="147"/>
      <c r="T24" s="147"/>
      <c r="U24" s="147"/>
      <c r="V24" s="145">
        <f>SUM(C24:U24)</f>
        <v>45570</v>
      </c>
    </row>
    <row r="25" spans="1:22" s="78" customFormat="1" ht="18" thickBot="1">
      <c r="A25" s="578" t="s">
        <v>5</v>
      </c>
      <c r="B25" s="579"/>
      <c r="C25" s="148">
        <v>58500</v>
      </c>
      <c r="D25" s="148"/>
      <c r="E25" s="145"/>
      <c r="F25" s="145">
        <v>59800</v>
      </c>
      <c r="G25" s="145"/>
      <c r="H25" s="145"/>
      <c r="I25" s="145"/>
      <c r="J25" s="145">
        <v>109550</v>
      </c>
      <c r="K25" s="145"/>
      <c r="L25" s="145"/>
      <c r="M25" s="145"/>
      <c r="N25" s="145"/>
      <c r="O25" s="145"/>
      <c r="P25" s="145"/>
      <c r="Q25" s="147"/>
      <c r="R25" s="147"/>
      <c r="S25" s="147"/>
      <c r="T25" s="147"/>
      <c r="U25" s="147"/>
      <c r="V25" s="145">
        <f>SUM(C25:U25)</f>
        <v>227850</v>
      </c>
    </row>
    <row r="26" spans="1:22" s="78" customFormat="1" ht="16.5" customHeight="1">
      <c r="A26" s="81">
        <v>130</v>
      </c>
      <c r="B26" s="82"/>
      <c r="C26" s="83"/>
      <c r="D26" s="83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5"/>
    </row>
    <row r="27" spans="1:22" s="78" customFormat="1" ht="17.25">
      <c r="A27" s="576">
        <v>131</v>
      </c>
      <c r="B27" s="580"/>
      <c r="C27" s="256">
        <v>20320</v>
      </c>
      <c r="D27" s="86"/>
      <c r="E27" s="88">
        <v>20320</v>
      </c>
      <c r="F27" s="240">
        <v>25400</v>
      </c>
      <c r="G27" s="88"/>
      <c r="H27" s="88">
        <v>15240</v>
      </c>
      <c r="I27" s="88"/>
      <c r="J27" s="140">
        <v>81280</v>
      </c>
      <c r="K27" s="88"/>
      <c r="L27" s="88"/>
      <c r="M27" s="88">
        <v>25400</v>
      </c>
      <c r="N27" s="88">
        <v>5080</v>
      </c>
      <c r="O27" s="88">
        <v>5080</v>
      </c>
      <c r="P27" s="88"/>
      <c r="Q27" s="88"/>
      <c r="R27" s="87"/>
      <c r="S27" s="87"/>
      <c r="T27" s="88"/>
      <c r="U27" s="87"/>
      <c r="V27" s="90"/>
    </row>
    <row r="28" spans="1:22" s="78" customFormat="1" ht="18" thickBot="1">
      <c r="A28" s="576">
        <v>132</v>
      </c>
      <c r="B28" s="580"/>
      <c r="C28" s="86">
        <v>6000</v>
      </c>
      <c r="D28" s="86"/>
      <c r="E28" s="88">
        <v>6000</v>
      </c>
      <c r="F28" s="88">
        <v>7500</v>
      </c>
      <c r="G28" s="255"/>
      <c r="H28" s="88">
        <v>4500</v>
      </c>
      <c r="I28" s="88"/>
      <c r="J28" s="88">
        <v>24000</v>
      </c>
      <c r="K28" s="88"/>
      <c r="L28" s="88"/>
      <c r="M28" s="88">
        <v>7500</v>
      </c>
      <c r="N28" s="88">
        <v>1500</v>
      </c>
      <c r="O28" s="88">
        <v>1500</v>
      </c>
      <c r="P28" s="88"/>
      <c r="Q28" s="88"/>
      <c r="R28" s="87"/>
      <c r="S28" s="87"/>
      <c r="T28" s="88"/>
      <c r="U28" s="87"/>
      <c r="V28" s="90"/>
    </row>
    <row r="29" spans="1:23" s="78" customFormat="1" ht="18" thickBot="1">
      <c r="A29" s="578" t="s">
        <v>4</v>
      </c>
      <c r="B29" s="579"/>
      <c r="C29" s="166">
        <f>SUM(C27:C28)</f>
        <v>26320</v>
      </c>
      <c r="D29" s="145"/>
      <c r="E29" s="145">
        <f>SUM(E27:E28)</f>
        <v>26320</v>
      </c>
      <c r="F29" s="166">
        <f>SUM(F27:F28)</f>
        <v>32900</v>
      </c>
      <c r="G29" s="145"/>
      <c r="H29" s="145">
        <f>SUM(H27:H28)</f>
        <v>19740</v>
      </c>
      <c r="I29" s="145"/>
      <c r="J29" s="166">
        <f>SUM(J27:J28)</f>
        <v>105280</v>
      </c>
      <c r="K29" s="145"/>
      <c r="L29" s="145"/>
      <c r="M29" s="145">
        <f>SUM(M27:M28)</f>
        <v>32900</v>
      </c>
      <c r="N29" s="145">
        <f>SUM(N27:N28)</f>
        <v>6580</v>
      </c>
      <c r="O29" s="145">
        <f>SUM(O27:O28)</f>
        <v>6580</v>
      </c>
      <c r="P29" s="145"/>
      <c r="Q29" s="147"/>
      <c r="R29" s="147"/>
      <c r="S29" s="147"/>
      <c r="T29" s="147"/>
      <c r="U29" s="147"/>
      <c r="V29" s="166">
        <f>SUM(C29:U29)</f>
        <v>256620</v>
      </c>
      <c r="W29" s="170"/>
    </row>
    <row r="30" spans="1:23" s="78" customFormat="1" ht="18" thickBot="1">
      <c r="A30" s="578" t="s">
        <v>5</v>
      </c>
      <c r="B30" s="579"/>
      <c r="C30" s="224">
        <v>131600</v>
      </c>
      <c r="D30" s="148"/>
      <c r="E30" s="145">
        <v>131600</v>
      </c>
      <c r="F30" s="166">
        <v>164500</v>
      </c>
      <c r="G30" s="145"/>
      <c r="H30" s="145">
        <v>98700</v>
      </c>
      <c r="I30" s="145"/>
      <c r="J30" s="166">
        <v>552065</v>
      </c>
      <c r="K30" s="145"/>
      <c r="L30" s="145"/>
      <c r="M30" s="145">
        <v>164500</v>
      </c>
      <c r="N30" s="145">
        <v>32900</v>
      </c>
      <c r="O30" s="145">
        <v>32900</v>
      </c>
      <c r="P30" s="145"/>
      <c r="Q30" s="147"/>
      <c r="R30" s="147"/>
      <c r="S30" s="147"/>
      <c r="T30" s="147"/>
      <c r="U30" s="147"/>
      <c r="V30" s="166">
        <f>SUM(C30:U30)</f>
        <v>1308765</v>
      </c>
      <c r="W30" s="170"/>
    </row>
    <row r="31" spans="1:22" s="119" customFormat="1" ht="17.25">
      <c r="A31" s="117"/>
      <c r="B31" s="117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</row>
    <row r="32" spans="1:22" s="119" customFormat="1" ht="17.25">
      <c r="A32" s="117"/>
      <c r="B32" s="117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</row>
    <row r="33" spans="1:22" s="119" customFormat="1" ht="17.25">
      <c r="A33" s="117"/>
      <c r="B33" s="117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</row>
    <row r="34" spans="1:22" s="78" customFormat="1" ht="19.5" customHeight="1">
      <c r="A34" s="72" t="s">
        <v>38</v>
      </c>
      <c r="B34" s="73"/>
      <c r="C34" s="576" t="s">
        <v>7</v>
      </c>
      <c r="D34" s="588"/>
      <c r="E34" s="580"/>
      <c r="F34" s="576" t="s">
        <v>9</v>
      </c>
      <c r="G34" s="577"/>
      <c r="H34" s="576" t="s">
        <v>12</v>
      </c>
      <c r="I34" s="580"/>
      <c r="J34" s="219"/>
      <c r="K34" s="76" t="s">
        <v>36</v>
      </c>
      <c r="L34" s="76"/>
      <c r="M34" s="576" t="s">
        <v>17</v>
      </c>
      <c r="N34" s="588"/>
      <c r="O34" s="588"/>
      <c r="P34" s="577"/>
      <c r="Q34" s="136" t="s">
        <v>20</v>
      </c>
      <c r="R34" s="588"/>
      <c r="S34" s="577"/>
      <c r="T34" s="76" t="s">
        <v>32</v>
      </c>
      <c r="U34" s="74" t="s">
        <v>25</v>
      </c>
      <c r="V34" s="586" t="s">
        <v>2</v>
      </c>
    </row>
    <row r="35" spans="1:22" s="78" customFormat="1" ht="17.25">
      <c r="A35" s="79" t="s">
        <v>3</v>
      </c>
      <c r="B35" s="80"/>
      <c r="C35" s="75" t="s">
        <v>8</v>
      </c>
      <c r="D35" s="136" t="s">
        <v>51</v>
      </c>
      <c r="E35" s="75" t="s">
        <v>11</v>
      </c>
      <c r="F35" s="136" t="s">
        <v>10</v>
      </c>
      <c r="G35" s="75" t="s">
        <v>34</v>
      </c>
      <c r="H35" s="75" t="s">
        <v>13</v>
      </c>
      <c r="I35" s="75" t="s">
        <v>14</v>
      </c>
      <c r="J35" s="136" t="s">
        <v>48</v>
      </c>
      <c r="K35" s="75" t="s">
        <v>37</v>
      </c>
      <c r="L35" s="75"/>
      <c r="M35" s="75" t="s">
        <v>15</v>
      </c>
      <c r="N35" s="75" t="s">
        <v>16</v>
      </c>
      <c r="O35" s="75" t="s">
        <v>18</v>
      </c>
      <c r="P35" s="75" t="s">
        <v>19</v>
      </c>
      <c r="Q35" s="144" t="s">
        <v>21</v>
      </c>
      <c r="R35" s="77" t="s">
        <v>23</v>
      </c>
      <c r="S35" s="77" t="s">
        <v>35</v>
      </c>
      <c r="T35" s="77" t="s">
        <v>33</v>
      </c>
      <c r="U35" s="77" t="s">
        <v>26</v>
      </c>
      <c r="V35" s="587"/>
    </row>
    <row r="36" spans="1:22" s="78" customFormat="1" ht="16.5" customHeight="1">
      <c r="A36" s="99">
        <v>200</v>
      </c>
      <c r="B36" s="80"/>
      <c r="C36" s="100"/>
      <c r="D36" s="100"/>
      <c r="E36" s="101"/>
      <c r="F36" s="101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3"/>
    </row>
    <row r="37" spans="1:22" s="78" customFormat="1" ht="17.25">
      <c r="A37" s="581">
        <v>201</v>
      </c>
      <c r="B37" s="580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2"/>
      <c r="S37" s="102"/>
      <c r="T37" s="102"/>
      <c r="U37" s="102"/>
      <c r="V37" s="103"/>
    </row>
    <row r="38" spans="1:22" s="78" customFormat="1" ht="17.25">
      <c r="A38" s="581">
        <v>202</v>
      </c>
      <c r="B38" s="580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2"/>
      <c r="S38" s="102"/>
      <c r="T38" s="102"/>
      <c r="U38" s="102"/>
      <c r="V38" s="103"/>
    </row>
    <row r="39" spans="1:22" s="78" customFormat="1" ht="17.25">
      <c r="A39" s="581">
        <v>203</v>
      </c>
      <c r="B39" s="580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84"/>
      <c r="S39" s="84"/>
      <c r="T39" s="84"/>
      <c r="U39" s="84"/>
      <c r="V39" s="85"/>
    </row>
    <row r="40" spans="1:22" s="78" customFormat="1" ht="17.25">
      <c r="A40" s="581">
        <v>204</v>
      </c>
      <c r="B40" s="580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84"/>
      <c r="S40" s="84"/>
      <c r="T40" s="84"/>
      <c r="U40" s="84"/>
      <c r="V40" s="85"/>
    </row>
    <row r="41" spans="1:22" s="78" customFormat="1" ht="17.25">
      <c r="A41" s="581">
        <v>205</v>
      </c>
      <c r="B41" s="580"/>
      <c r="C41" s="104">
        <v>11160</v>
      </c>
      <c r="D41" s="104"/>
      <c r="E41" s="104">
        <v>3720</v>
      </c>
      <c r="F41" s="104"/>
      <c r="G41" s="104"/>
      <c r="H41" s="104">
        <v>3980</v>
      </c>
      <c r="I41" s="104"/>
      <c r="J41" s="104"/>
      <c r="K41" s="104"/>
      <c r="L41" s="104"/>
      <c r="M41" s="104">
        <v>6820</v>
      </c>
      <c r="N41" s="104"/>
      <c r="O41" s="104"/>
      <c r="P41" s="104"/>
      <c r="Q41" s="104"/>
      <c r="R41" s="84"/>
      <c r="S41" s="84"/>
      <c r="T41" s="84"/>
      <c r="U41" s="84"/>
      <c r="V41" s="85"/>
    </row>
    <row r="42" spans="1:22" s="78" customFormat="1" ht="17.25">
      <c r="A42" s="581">
        <v>206</v>
      </c>
      <c r="B42" s="580"/>
      <c r="C42" s="104">
        <v>9000</v>
      </c>
      <c r="D42" s="104"/>
      <c r="E42" s="104">
        <v>2950</v>
      </c>
      <c r="F42" s="104"/>
      <c r="G42" s="104"/>
      <c r="H42" s="104"/>
      <c r="I42" s="104"/>
      <c r="J42" s="104"/>
      <c r="K42" s="104"/>
      <c r="L42" s="104"/>
      <c r="M42" s="104">
        <v>4250</v>
      </c>
      <c r="N42" s="104"/>
      <c r="O42" s="104"/>
      <c r="P42" s="104"/>
      <c r="Q42" s="104"/>
      <c r="R42" s="84"/>
      <c r="S42" s="84"/>
      <c r="T42" s="84"/>
      <c r="U42" s="84"/>
      <c r="V42" s="85"/>
    </row>
    <row r="43" spans="1:22" s="78" customFormat="1" ht="17.25">
      <c r="A43" s="581">
        <v>207</v>
      </c>
      <c r="B43" s="580"/>
      <c r="C43" s="104"/>
      <c r="D43" s="104"/>
      <c r="E43" s="104">
        <v>1937</v>
      </c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84"/>
      <c r="S43" s="84"/>
      <c r="T43" s="84"/>
      <c r="U43" s="84"/>
      <c r="V43" s="85"/>
    </row>
    <row r="44" spans="1:22" s="78" customFormat="1" ht="18" thickBot="1">
      <c r="A44" s="581">
        <v>208</v>
      </c>
      <c r="B44" s="580"/>
      <c r="C44" s="120">
        <f>6167+2498+12334</f>
        <v>20999</v>
      </c>
      <c r="D44" s="120"/>
      <c r="E44" s="120">
        <f>1292+3629</f>
        <v>4921</v>
      </c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91"/>
      <c r="S44" s="91"/>
      <c r="T44" s="91"/>
      <c r="U44" s="91"/>
      <c r="V44" s="121"/>
    </row>
    <row r="45" spans="1:22" s="78" customFormat="1" ht="18" thickBot="1">
      <c r="A45" s="578" t="s">
        <v>4</v>
      </c>
      <c r="B45" s="579"/>
      <c r="C45" s="153">
        <f>SUM(C41:C44)</f>
        <v>41159</v>
      </c>
      <c r="D45" s="153"/>
      <c r="E45" s="153">
        <f>SUM(E41:E44)</f>
        <v>13528</v>
      </c>
      <c r="F45" s="153"/>
      <c r="G45" s="153"/>
      <c r="H45" s="153">
        <f>SUM(H41:H44)</f>
        <v>3980</v>
      </c>
      <c r="I45" s="153"/>
      <c r="J45" s="153"/>
      <c r="K45" s="153"/>
      <c r="L45" s="153"/>
      <c r="M45" s="153">
        <f>SUM(M41:M44)</f>
        <v>11070</v>
      </c>
      <c r="N45" s="153"/>
      <c r="O45" s="153"/>
      <c r="P45" s="171"/>
      <c r="Q45" s="253"/>
      <c r="R45" s="168"/>
      <c r="S45" s="168"/>
      <c r="T45" s="168"/>
      <c r="U45" s="168"/>
      <c r="V45" s="153">
        <f>SUM(C45:U45)</f>
        <v>69737</v>
      </c>
    </row>
    <row r="46" spans="1:22" s="78" customFormat="1" ht="18" thickBot="1">
      <c r="A46" s="578" t="s">
        <v>5</v>
      </c>
      <c r="B46" s="579"/>
      <c r="C46" s="223">
        <v>163681</v>
      </c>
      <c r="D46" s="148"/>
      <c r="E46" s="145">
        <v>53737</v>
      </c>
      <c r="F46" s="145"/>
      <c r="G46" s="145"/>
      <c r="H46" s="145">
        <v>11620</v>
      </c>
      <c r="I46" s="145"/>
      <c r="J46" s="145">
        <v>38907</v>
      </c>
      <c r="K46" s="145"/>
      <c r="L46" s="145"/>
      <c r="M46" s="145">
        <v>36509</v>
      </c>
      <c r="N46" s="145"/>
      <c r="O46" s="145"/>
      <c r="P46" s="145"/>
      <c r="Q46" s="147"/>
      <c r="R46" s="147"/>
      <c r="S46" s="147"/>
      <c r="T46" s="147"/>
      <c r="U46" s="147"/>
      <c r="V46" s="160">
        <f>SUM(C46:U46)</f>
        <v>304454</v>
      </c>
    </row>
    <row r="47" spans="1:22" s="78" customFormat="1" ht="16.5" customHeight="1">
      <c r="A47" s="111">
        <v>250</v>
      </c>
      <c r="B47" s="112"/>
      <c r="C47" s="113"/>
      <c r="D47" s="113"/>
      <c r="E47" s="114"/>
      <c r="F47" s="114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6"/>
    </row>
    <row r="48" spans="1:22" s="78" customFormat="1" ht="17.25">
      <c r="A48" s="581">
        <v>251</v>
      </c>
      <c r="B48" s="580"/>
      <c r="C48" s="100">
        <v>1860</v>
      </c>
      <c r="D48" s="100"/>
      <c r="E48" s="101"/>
      <c r="F48" s="101"/>
      <c r="G48" s="102"/>
      <c r="H48" s="101"/>
      <c r="I48" s="101"/>
      <c r="J48" s="101"/>
      <c r="K48" s="101"/>
      <c r="L48" s="101"/>
      <c r="M48" s="264"/>
      <c r="N48" s="101"/>
      <c r="O48" s="101"/>
      <c r="P48" s="101"/>
      <c r="Q48" s="101"/>
      <c r="R48" s="102"/>
      <c r="S48" s="102"/>
      <c r="T48" s="102"/>
      <c r="U48" s="102"/>
      <c r="V48" s="103"/>
    </row>
    <row r="49" spans="1:22" s="78" customFormat="1" ht="17.25">
      <c r="A49" s="581">
        <v>252</v>
      </c>
      <c r="B49" s="580"/>
      <c r="C49" s="100">
        <f>3900+1500</f>
        <v>5400</v>
      </c>
      <c r="D49" s="100"/>
      <c r="E49" s="101">
        <v>500</v>
      </c>
      <c r="F49" s="101"/>
      <c r="G49" s="135"/>
      <c r="H49" s="101"/>
      <c r="I49" s="101"/>
      <c r="J49" s="101">
        <v>500</v>
      </c>
      <c r="K49" s="101"/>
      <c r="L49" s="101"/>
      <c r="M49" s="264"/>
      <c r="N49" s="101"/>
      <c r="O49" s="101"/>
      <c r="P49" s="101"/>
      <c r="Q49" s="101"/>
      <c r="R49" s="102"/>
      <c r="S49" s="102"/>
      <c r="T49" s="102"/>
      <c r="U49" s="102"/>
      <c r="V49" s="103"/>
    </row>
    <row r="50" spans="1:22" s="78" customFormat="1" ht="17.25">
      <c r="A50" s="581">
        <v>253</v>
      </c>
      <c r="B50" s="580"/>
      <c r="C50" s="104">
        <v>1000</v>
      </c>
      <c r="D50" s="104"/>
      <c r="E50" s="104"/>
      <c r="F50" s="104"/>
      <c r="G50" s="8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42"/>
      <c r="S50" s="84"/>
      <c r="T50" s="84"/>
      <c r="U50" s="84"/>
      <c r="V50" s="85"/>
    </row>
    <row r="51" spans="1:22" s="78" customFormat="1" ht="18" thickBot="1">
      <c r="A51" s="581">
        <v>254</v>
      </c>
      <c r="B51" s="580"/>
      <c r="C51" s="105">
        <f>15000+18000+8000+58940+18518</f>
        <v>118458</v>
      </c>
      <c r="D51" s="105">
        <v>1650</v>
      </c>
      <c r="E51" s="106">
        <f>9600</f>
        <v>9600</v>
      </c>
      <c r="F51" s="106"/>
      <c r="G51" s="108"/>
      <c r="H51" s="106"/>
      <c r="I51" s="106"/>
      <c r="J51" s="106"/>
      <c r="K51" s="106">
        <v>2784</v>
      </c>
      <c r="L51" s="106"/>
      <c r="M51" s="106"/>
      <c r="N51" s="106"/>
      <c r="O51" s="106"/>
      <c r="P51" s="106"/>
      <c r="Q51" s="106"/>
      <c r="R51" s="261"/>
      <c r="S51" s="108"/>
      <c r="T51" s="108"/>
      <c r="U51" s="108"/>
      <c r="V51" s="107"/>
    </row>
    <row r="52" spans="1:22" s="78" customFormat="1" ht="18" thickBot="1">
      <c r="A52" s="578" t="s">
        <v>4</v>
      </c>
      <c r="B52" s="579"/>
      <c r="C52" s="145">
        <f>SUM(C48:C51)</f>
        <v>126718</v>
      </c>
      <c r="D52" s="145">
        <v>1650</v>
      </c>
      <c r="E52" s="145">
        <f>SUM(E48:E51)</f>
        <v>10100</v>
      </c>
      <c r="F52" s="145"/>
      <c r="G52" s="145"/>
      <c r="H52" s="145"/>
      <c r="I52" s="157"/>
      <c r="J52" s="157">
        <f>SUM(J48:J51)</f>
        <v>500</v>
      </c>
      <c r="K52" s="145">
        <f>SUM(K48:K51)</f>
        <v>2784</v>
      </c>
      <c r="L52" s="145"/>
      <c r="M52" s="160"/>
      <c r="N52" s="145"/>
      <c r="O52" s="145"/>
      <c r="P52" s="145"/>
      <c r="Q52" s="147"/>
      <c r="R52" s="284"/>
      <c r="S52" s="147"/>
      <c r="T52" s="147"/>
      <c r="U52" s="147"/>
      <c r="V52" s="160">
        <f>SUM(C52:U52)</f>
        <v>141752</v>
      </c>
    </row>
    <row r="53" spans="1:22" s="78" customFormat="1" ht="18" thickBot="1">
      <c r="A53" s="578" t="s">
        <v>5</v>
      </c>
      <c r="B53" s="579"/>
      <c r="C53" s="257">
        <v>356114.54</v>
      </c>
      <c r="D53" s="258">
        <v>5538</v>
      </c>
      <c r="E53" s="145">
        <v>20540</v>
      </c>
      <c r="F53" s="145">
        <v>7580</v>
      </c>
      <c r="G53" s="145"/>
      <c r="H53" s="145">
        <v>2170</v>
      </c>
      <c r="I53" s="145">
        <v>47930</v>
      </c>
      <c r="J53" s="145">
        <v>500</v>
      </c>
      <c r="K53" s="145">
        <v>8284</v>
      </c>
      <c r="L53" s="145"/>
      <c r="M53" s="160"/>
      <c r="N53" s="145"/>
      <c r="O53" s="145"/>
      <c r="P53" s="145">
        <v>15000</v>
      </c>
      <c r="Q53" s="147"/>
      <c r="R53" s="147">
        <v>22710</v>
      </c>
      <c r="S53" s="147"/>
      <c r="T53" s="147"/>
      <c r="U53" s="147"/>
      <c r="V53" s="160">
        <f>SUM(C53:U53)</f>
        <v>486366.54</v>
      </c>
    </row>
    <row r="54" spans="1:22" s="78" customFormat="1" ht="16.5" customHeight="1">
      <c r="A54" s="81">
        <v>270</v>
      </c>
      <c r="B54" s="82"/>
      <c r="C54" s="83"/>
      <c r="D54" s="83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5"/>
    </row>
    <row r="55" spans="1:22" s="78" customFormat="1" ht="17.25">
      <c r="A55" s="576">
        <v>271</v>
      </c>
      <c r="B55" s="577"/>
      <c r="C55" s="86"/>
      <c r="D55" s="86"/>
      <c r="E55" s="88">
        <v>25076</v>
      </c>
      <c r="F55" s="88"/>
      <c r="G55" s="88"/>
      <c r="H55" s="88"/>
      <c r="I55" s="88"/>
      <c r="J55" s="88">
        <v>4550</v>
      </c>
      <c r="K55" s="88"/>
      <c r="L55" s="88"/>
      <c r="M55" s="88">
        <v>16776</v>
      </c>
      <c r="N55" s="88"/>
      <c r="O55" s="88"/>
      <c r="P55" s="88"/>
      <c r="Q55" s="88"/>
      <c r="R55" s="87"/>
      <c r="S55" s="87"/>
      <c r="T55" s="87"/>
      <c r="U55" s="87"/>
      <c r="V55" s="90"/>
    </row>
    <row r="56" spans="1:22" s="78" customFormat="1" ht="17.25">
      <c r="A56" s="576">
        <v>272</v>
      </c>
      <c r="B56" s="577"/>
      <c r="C56" s="86"/>
      <c r="D56" s="86"/>
      <c r="E56" s="88"/>
      <c r="F56" s="88"/>
      <c r="G56" s="88"/>
      <c r="H56" s="88"/>
      <c r="I56" s="88"/>
      <c r="J56" s="88"/>
      <c r="K56" s="88"/>
      <c r="L56" s="88"/>
      <c r="M56" s="88"/>
      <c r="N56" s="88">
        <v>99174</v>
      </c>
      <c r="O56" s="88"/>
      <c r="P56" s="88"/>
      <c r="Q56" s="88"/>
      <c r="R56" s="87"/>
      <c r="S56" s="87"/>
      <c r="T56" s="87"/>
      <c r="U56" s="87"/>
      <c r="V56" s="90"/>
    </row>
    <row r="57" spans="1:22" s="78" customFormat="1" ht="17.25">
      <c r="A57" s="576">
        <v>273</v>
      </c>
      <c r="B57" s="577"/>
      <c r="C57" s="86"/>
      <c r="D57" s="86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>
        <v>1405</v>
      </c>
      <c r="Q57" s="88"/>
      <c r="R57" s="87"/>
      <c r="S57" s="87"/>
      <c r="T57" s="87"/>
      <c r="U57" s="87"/>
      <c r="V57" s="90"/>
    </row>
    <row r="58" spans="1:22" s="78" customFormat="1" ht="17.25">
      <c r="A58" s="576">
        <v>274</v>
      </c>
      <c r="B58" s="577"/>
      <c r="C58" s="86"/>
      <c r="D58" s="86"/>
      <c r="E58" s="88"/>
      <c r="F58" s="88"/>
      <c r="G58" s="88"/>
      <c r="H58" s="88"/>
      <c r="I58" s="88"/>
      <c r="J58" s="88"/>
      <c r="K58" s="88"/>
      <c r="L58" s="88"/>
      <c r="M58" s="88">
        <v>3091</v>
      </c>
      <c r="N58" s="88"/>
      <c r="O58" s="88"/>
      <c r="P58" s="88"/>
      <c r="Q58" s="88"/>
      <c r="R58" s="87"/>
      <c r="S58" s="87"/>
      <c r="T58" s="87"/>
      <c r="U58" s="87"/>
      <c r="V58" s="90"/>
    </row>
    <row r="59" spans="1:22" s="78" customFormat="1" ht="17.25">
      <c r="A59" s="576">
        <v>275</v>
      </c>
      <c r="B59" s="577"/>
      <c r="C59" s="86"/>
      <c r="D59" s="86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>
        <v>710</v>
      </c>
      <c r="Q59" s="88"/>
      <c r="R59" s="87"/>
      <c r="S59" s="87"/>
      <c r="T59" s="87"/>
      <c r="U59" s="87"/>
      <c r="V59" s="90"/>
    </row>
    <row r="60" spans="1:22" s="78" customFormat="1" ht="17.25">
      <c r="A60" s="576">
        <v>276</v>
      </c>
      <c r="B60" s="577"/>
      <c r="C60" s="86"/>
      <c r="D60" s="86"/>
      <c r="E60" s="88"/>
      <c r="F60" s="88"/>
      <c r="G60" s="88">
        <v>1549</v>
      </c>
      <c r="H60" s="88">
        <v>360</v>
      </c>
      <c r="I60" s="88"/>
      <c r="J60" s="88"/>
      <c r="K60" s="88"/>
      <c r="L60" s="88"/>
      <c r="M60" s="88">
        <v>4147</v>
      </c>
      <c r="N60" s="88"/>
      <c r="O60" s="88"/>
      <c r="P60" s="88">
        <f>690+14129</f>
        <v>14819</v>
      </c>
      <c r="Q60" s="88"/>
      <c r="R60" s="87"/>
      <c r="S60" s="87"/>
      <c r="T60" s="87"/>
      <c r="U60" s="87"/>
      <c r="V60" s="90"/>
    </row>
    <row r="61" spans="1:22" s="78" customFormat="1" ht="17.25">
      <c r="A61" s="576">
        <v>277</v>
      </c>
      <c r="B61" s="577"/>
      <c r="C61" s="86"/>
      <c r="D61" s="86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7"/>
      <c r="S61" s="87"/>
      <c r="T61" s="87"/>
      <c r="U61" s="87"/>
      <c r="V61" s="90"/>
    </row>
    <row r="62" spans="1:22" s="78" customFormat="1" ht="17.25">
      <c r="A62" s="576">
        <v>278</v>
      </c>
      <c r="B62" s="577"/>
      <c r="C62" s="86"/>
      <c r="D62" s="86"/>
      <c r="E62" s="88"/>
      <c r="F62" s="88"/>
      <c r="G62" s="88"/>
      <c r="H62" s="88"/>
      <c r="I62" s="88"/>
      <c r="J62" s="88">
        <v>1095</v>
      </c>
      <c r="K62" s="88"/>
      <c r="L62" s="88"/>
      <c r="M62" s="88"/>
      <c r="N62" s="88"/>
      <c r="O62" s="88"/>
      <c r="P62" s="88"/>
      <c r="Q62" s="88"/>
      <c r="R62" s="87"/>
      <c r="S62" s="87"/>
      <c r="T62" s="87"/>
      <c r="U62" s="87"/>
      <c r="V62" s="90"/>
    </row>
    <row r="63" spans="1:22" s="78" customFormat="1" ht="17.25">
      <c r="A63" s="576">
        <v>279</v>
      </c>
      <c r="B63" s="577"/>
      <c r="C63" s="86"/>
      <c r="D63" s="86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7"/>
      <c r="S63" s="87"/>
      <c r="T63" s="87"/>
      <c r="U63" s="87"/>
      <c r="V63" s="90"/>
    </row>
    <row r="64" spans="1:22" s="78" customFormat="1" ht="17.25">
      <c r="A64" s="576">
        <v>280</v>
      </c>
      <c r="B64" s="577"/>
      <c r="C64" s="86"/>
      <c r="D64" s="86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>
        <v>34500</v>
      </c>
      <c r="Q64" s="88"/>
      <c r="R64" s="87"/>
      <c r="S64" s="87"/>
      <c r="T64" s="87"/>
      <c r="U64" s="87"/>
      <c r="V64" s="90"/>
    </row>
    <row r="65" spans="1:22" s="78" customFormat="1" ht="17.25">
      <c r="A65" s="576">
        <v>281</v>
      </c>
      <c r="B65" s="580"/>
      <c r="C65" s="86"/>
      <c r="D65" s="86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7"/>
      <c r="S65" s="87"/>
      <c r="T65" s="87"/>
      <c r="U65" s="87"/>
      <c r="V65" s="90"/>
    </row>
    <row r="66" spans="1:22" s="78" customFormat="1" ht="18" thickBot="1">
      <c r="A66" s="576">
        <v>282</v>
      </c>
      <c r="B66" s="580"/>
      <c r="C66" s="86"/>
      <c r="D66" s="86"/>
      <c r="E66" s="88">
        <v>22320</v>
      </c>
      <c r="F66" s="88"/>
      <c r="G66" s="88"/>
      <c r="H66" s="88"/>
      <c r="I66" s="88"/>
      <c r="J66" s="88">
        <v>5670</v>
      </c>
      <c r="K66" s="88"/>
      <c r="L66" s="88"/>
      <c r="M66" s="88">
        <v>23730</v>
      </c>
      <c r="N66" s="88"/>
      <c r="O66" s="88"/>
      <c r="P66" s="88"/>
      <c r="Q66" s="88"/>
      <c r="R66" s="87"/>
      <c r="S66" s="87"/>
      <c r="T66" s="87"/>
      <c r="U66" s="87"/>
      <c r="V66" s="90"/>
    </row>
    <row r="67" spans="1:22" s="78" customFormat="1" ht="18" thickBot="1">
      <c r="A67" s="578" t="s">
        <v>4</v>
      </c>
      <c r="B67" s="579"/>
      <c r="C67" s="145"/>
      <c r="D67" s="145"/>
      <c r="E67" s="145">
        <f>SUM(E55:E66)</f>
        <v>47396</v>
      </c>
      <c r="F67" s="145"/>
      <c r="G67" s="145">
        <f>SUM(G55:G66)</f>
        <v>1549</v>
      </c>
      <c r="H67" s="145">
        <f>SUM(H55:H66)</f>
        <v>360</v>
      </c>
      <c r="I67" s="145"/>
      <c r="J67" s="145">
        <f>SUM(J55:J66)</f>
        <v>11315</v>
      </c>
      <c r="K67" s="233"/>
      <c r="L67" s="233"/>
      <c r="M67" s="145">
        <f>SUM(M55:M66)</f>
        <v>47744</v>
      </c>
      <c r="N67" s="145">
        <f>SUM(N55:N66)</f>
        <v>99174</v>
      </c>
      <c r="O67" s="145"/>
      <c r="P67" s="145">
        <f>SUM(P55:P66)</f>
        <v>51434</v>
      </c>
      <c r="Q67" s="147"/>
      <c r="R67" s="147"/>
      <c r="S67" s="147"/>
      <c r="T67" s="147"/>
      <c r="U67" s="147"/>
      <c r="V67" s="145">
        <f>SUM(E67:U67)</f>
        <v>258972</v>
      </c>
    </row>
    <row r="68" spans="1:22" s="78" customFormat="1" ht="18" thickBot="1">
      <c r="A68" s="578" t="s">
        <v>5</v>
      </c>
      <c r="B68" s="579"/>
      <c r="C68" s="159">
        <v>24359.05</v>
      </c>
      <c r="D68" s="148"/>
      <c r="E68" s="160">
        <v>47396</v>
      </c>
      <c r="F68" s="145"/>
      <c r="G68" s="145">
        <v>27849</v>
      </c>
      <c r="H68" s="145">
        <v>1395</v>
      </c>
      <c r="I68" s="145"/>
      <c r="J68" s="147">
        <v>11915</v>
      </c>
      <c r="K68" s="147"/>
      <c r="L68" s="145"/>
      <c r="M68" s="224">
        <v>68245</v>
      </c>
      <c r="N68" s="145">
        <v>99174</v>
      </c>
      <c r="O68" s="145"/>
      <c r="P68" s="145">
        <v>106956</v>
      </c>
      <c r="Q68" s="147"/>
      <c r="R68" s="147"/>
      <c r="S68" s="147"/>
      <c r="T68" s="147"/>
      <c r="U68" s="147"/>
      <c r="V68" s="160">
        <f>SUM(C68:U68)</f>
        <v>387289.05</v>
      </c>
    </row>
    <row r="69" spans="1:22" s="78" customFormat="1" ht="17.25">
      <c r="A69" s="72" t="s">
        <v>39</v>
      </c>
      <c r="B69" s="73"/>
      <c r="C69" s="576" t="s">
        <v>7</v>
      </c>
      <c r="D69" s="588"/>
      <c r="E69" s="580"/>
      <c r="F69" s="131"/>
      <c r="G69" s="75" t="s">
        <v>9</v>
      </c>
      <c r="H69" s="576" t="s">
        <v>12</v>
      </c>
      <c r="I69" s="580"/>
      <c r="J69" s="219"/>
      <c r="K69" s="77" t="s">
        <v>36</v>
      </c>
      <c r="L69" s="144" t="s">
        <v>52</v>
      </c>
      <c r="M69" s="576" t="s">
        <v>17</v>
      </c>
      <c r="N69" s="588"/>
      <c r="O69" s="588"/>
      <c r="P69" s="577"/>
      <c r="Q69" s="76"/>
      <c r="R69" s="588"/>
      <c r="S69" s="577"/>
      <c r="T69" s="76" t="s">
        <v>32</v>
      </c>
      <c r="U69" s="74" t="s">
        <v>25</v>
      </c>
      <c r="V69" s="586" t="s">
        <v>2</v>
      </c>
    </row>
    <row r="70" spans="1:22" s="78" customFormat="1" ht="17.25">
      <c r="A70" s="79" t="s">
        <v>3</v>
      </c>
      <c r="B70" s="80"/>
      <c r="C70" s="75" t="s">
        <v>8</v>
      </c>
      <c r="D70" s="75"/>
      <c r="E70" s="75" t="s">
        <v>11</v>
      </c>
      <c r="F70" s="75"/>
      <c r="G70" s="75" t="s">
        <v>10</v>
      </c>
      <c r="H70" s="75" t="s">
        <v>13</v>
      </c>
      <c r="I70" s="75" t="s">
        <v>14</v>
      </c>
      <c r="J70" s="136" t="s">
        <v>48</v>
      </c>
      <c r="K70" s="75" t="s">
        <v>37</v>
      </c>
      <c r="L70" s="136" t="s">
        <v>53</v>
      </c>
      <c r="M70" s="75" t="s">
        <v>15</v>
      </c>
      <c r="N70" s="75" t="s">
        <v>16</v>
      </c>
      <c r="O70" s="75" t="s">
        <v>18</v>
      </c>
      <c r="P70" s="75" t="s">
        <v>19</v>
      </c>
      <c r="Q70" s="77"/>
      <c r="R70" s="77" t="s">
        <v>23</v>
      </c>
      <c r="S70" s="77" t="s">
        <v>35</v>
      </c>
      <c r="T70" s="77" t="s">
        <v>33</v>
      </c>
      <c r="U70" s="77" t="s">
        <v>26</v>
      </c>
      <c r="V70" s="587"/>
    </row>
    <row r="71" spans="1:22" s="78" customFormat="1" ht="17.25">
      <c r="A71" s="99">
        <v>300</v>
      </c>
      <c r="B71" s="80"/>
      <c r="C71" s="100"/>
      <c r="D71" s="100"/>
      <c r="E71" s="101"/>
      <c r="F71" s="101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3"/>
    </row>
    <row r="72" spans="1:22" s="78" customFormat="1" ht="17.25">
      <c r="A72" s="581">
        <v>301</v>
      </c>
      <c r="B72" s="580"/>
      <c r="C72" s="127">
        <v>15815.83</v>
      </c>
      <c r="D72" s="127"/>
      <c r="E72" s="101"/>
      <c r="F72" s="101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3"/>
    </row>
    <row r="73" spans="1:22" s="78" customFormat="1" ht="17.25">
      <c r="A73" s="581">
        <v>302</v>
      </c>
      <c r="B73" s="580"/>
      <c r="C73" s="127">
        <v>2656.97</v>
      </c>
      <c r="D73" s="127"/>
      <c r="E73" s="101"/>
      <c r="F73" s="101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3"/>
    </row>
    <row r="74" spans="1:22" s="78" customFormat="1" ht="17.25">
      <c r="A74" s="581">
        <v>303</v>
      </c>
      <c r="B74" s="580"/>
      <c r="C74" s="128">
        <v>1624.43</v>
      </c>
      <c r="D74" s="128"/>
      <c r="E74" s="104"/>
      <c r="F74" s="104"/>
      <c r="G74" s="84"/>
      <c r="H74" s="84"/>
      <c r="I74" s="84"/>
      <c r="J74" s="84"/>
      <c r="K74" s="84"/>
      <c r="L74" s="84"/>
      <c r="M74" s="84"/>
      <c r="N74" s="104"/>
      <c r="O74" s="84"/>
      <c r="P74" s="84"/>
      <c r="Q74" s="84"/>
      <c r="R74" s="84"/>
      <c r="S74" s="84"/>
      <c r="T74" s="84"/>
      <c r="U74" s="84"/>
      <c r="V74" s="85"/>
    </row>
    <row r="75" spans="1:22" s="78" customFormat="1" ht="17.25">
      <c r="A75" s="581">
        <v>304</v>
      </c>
      <c r="B75" s="580"/>
      <c r="C75" s="128">
        <v>1348</v>
      </c>
      <c r="D75" s="128"/>
      <c r="E75" s="104"/>
      <c r="F75" s="10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5"/>
    </row>
    <row r="76" spans="1:22" s="78" customFormat="1" ht="18" thickBot="1">
      <c r="A76" s="567">
        <v>305</v>
      </c>
      <c r="B76" s="568"/>
      <c r="C76" s="479"/>
      <c r="D76" s="129"/>
      <c r="E76" s="122"/>
      <c r="F76" s="122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4"/>
      <c r="R76" s="124"/>
      <c r="S76" s="124"/>
      <c r="T76" s="124"/>
      <c r="U76" s="124"/>
      <c r="V76" s="126"/>
    </row>
    <row r="77" spans="1:22" s="78" customFormat="1" ht="18" thickBot="1">
      <c r="A77" s="578" t="s">
        <v>4</v>
      </c>
      <c r="B77" s="579"/>
      <c r="C77" s="158">
        <f>SUM(C72:C76)</f>
        <v>21445.23</v>
      </c>
      <c r="D77" s="158"/>
      <c r="E77" s="153"/>
      <c r="F77" s="153"/>
      <c r="G77" s="154"/>
      <c r="H77" s="154"/>
      <c r="I77" s="154"/>
      <c r="J77" s="154"/>
      <c r="K77" s="154"/>
      <c r="L77" s="154"/>
      <c r="M77" s="154"/>
      <c r="N77" s="153"/>
      <c r="O77" s="154"/>
      <c r="P77" s="154"/>
      <c r="Q77" s="155"/>
      <c r="R77" s="155"/>
      <c r="S77" s="155"/>
      <c r="T77" s="155"/>
      <c r="U77" s="155"/>
      <c r="V77" s="158">
        <f>SUM(C77:U77)</f>
        <v>21445.23</v>
      </c>
    </row>
    <row r="78" spans="1:22" s="78" customFormat="1" ht="18" thickBot="1">
      <c r="A78" s="578" t="s">
        <v>5</v>
      </c>
      <c r="B78" s="579"/>
      <c r="C78" s="159">
        <v>111858.65</v>
      </c>
      <c r="D78" s="159"/>
      <c r="E78" s="145"/>
      <c r="F78" s="145"/>
      <c r="G78" s="146"/>
      <c r="H78" s="146"/>
      <c r="I78" s="146"/>
      <c r="J78" s="146"/>
      <c r="K78" s="146"/>
      <c r="L78" s="146"/>
      <c r="M78" s="146"/>
      <c r="N78" s="145"/>
      <c r="O78" s="146"/>
      <c r="P78" s="146"/>
      <c r="Q78" s="149"/>
      <c r="R78" s="149"/>
      <c r="S78" s="149"/>
      <c r="T78" s="149"/>
      <c r="U78" s="149"/>
      <c r="V78" s="160">
        <f>SUM(C78:U78)</f>
        <v>111858.65</v>
      </c>
    </row>
    <row r="79" spans="1:22" s="78" customFormat="1" ht="17.25">
      <c r="A79" s="81">
        <v>400</v>
      </c>
      <c r="B79" s="82"/>
      <c r="C79" s="83"/>
      <c r="D79" s="83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85"/>
    </row>
    <row r="80" spans="1:22" s="78" customFormat="1" ht="18" thickBot="1">
      <c r="A80" s="576">
        <v>403</v>
      </c>
      <c r="B80" s="577"/>
      <c r="C80" s="86"/>
      <c r="D80" s="86"/>
      <c r="E80" s="88"/>
      <c r="F80" s="88"/>
      <c r="G80" s="88"/>
      <c r="H80" s="88"/>
      <c r="I80" s="88">
        <v>101400</v>
      </c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90"/>
    </row>
    <row r="81" spans="1:22" s="78" customFormat="1" ht="18" thickBot="1">
      <c r="A81" s="578" t="s">
        <v>4</v>
      </c>
      <c r="B81" s="579"/>
      <c r="C81" s="145"/>
      <c r="D81" s="145"/>
      <c r="E81" s="145"/>
      <c r="F81" s="145"/>
      <c r="G81" s="145"/>
      <c r="H81" s="145"/>
      <c r="I81" s="145">
        <f>SUM(I80)</f>
        <v>101400</v>
      </c>
      <c r="J81" s="145"/>
      <c r="K81" s="145"/>
      <c r="L81" s="145"/>
      <c r="M81" s="145"/>
      <c r="N81" s="145"/>
      <c r="O81" s="145"/>
      <c r="P81" s="145"/>
      <c r="Q81" s="147"/>
      <c r="R81" s="147"/>
      <c r="S81" s="147"/>
      <c r="T81" s="147"/>
      <c r="U81" s="147"/>
      <c r="V81" s="145">
        <f>SUM(I81:U81)</f>
        <v>101400</v>
      </c>
    </row>
    <row r="82" spans="1:22" s="78" customFormat="1" ht="18" thickBot="1">
      <c r="A82" s="578" t="s">
        <v>5</v>
      </c>
      <c r="B82" s="579"/>
      <c r="C82" s="148"/>
      <c r="D82" s="148"/>
      <c r="E82" s="146"/>
      <c r="F82" s="146"/>
      <c r="G82" s="146"/>
      <c r="H82" s="146"/>
      <c r="I82" s="145">
        <v>101400</v>
      </c>
      <c r="J82" s="145"/>
      <c r="K82" s="146"/>
      <c r="L82" s="146"/>
      <c r="M82" s="146"/>
      <c r="N82" s="146"/>
      <c r="O82" s="146"/>
      <c r="P82" s="145"/>
      <c r="Q82" s="147"/>
      <c r="R82" s="147"/>
      <c r="S82" s="147"/>
      <c r="T82" s="149"/>
      <c r="U82" s="149"/>
      <c r="V82" s="145">
        <f>SUM(I82:U82)</f>
        <v>101400</v>
      </c>
    </row>
    <row r="83" spans="1:22" s="78" customFormat="1" ht="17.25">
      <c r="A83" s="589">
        <v>450</v>
      </c>
      <c r="B83" s="590"/>
      <c r="C83" s="86"/>
      <c r="D83" s="86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90"/>
    </row>
    <row r="84" spans="1:22" s="78" customFormat="1" ht="17.25">
      <c r="A84" s="576">
        <v>451</v>
      </c>
      <c r="B84" s="577"/>
      <c r="C84" s="86"/>
      <c r="D84" s="86"/>
      <c r="E84" s="87"/>
      <c r="F84" s="87"/>
      <c r="G84" s="87"/>
      <c r="H84" s="87"/>
      <c r="I84" s="87"/>
      <c r="J84" s="181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90"/>
    </row>
    <row r="85" spans="1:22" s="78" customFormat="1" ht="17.25">
      <c r="A85" s="576">
        <v>453</v>
      </c>
      <c r="B85" s="577"/>
      <c r="C85" s="86"/>
      <c r="D85" s="86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90"/>
    </row>
    <row r="86" spans="1:22" s="78" customFormat="1" ht="17.25">
      <c r="A86" s="576">
        <v>456</v>
      </c>
      <c r="B86" s="577"/>
      <c r="C86" s="86"/>
      <c r="D86" s="86"/>
      <c r="E86" s="87"/>
      <c r="F86" s="87"/>
      <c r="G86" s="181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90"/>
    </row>
    <row r="87" spans="1:22" s="78" customFormat="1" ht="17.25">
      <c r="A87" s="576">
        <v>457</v>
      </c>
      <c r="B87" s="577"/>
      <c r="C87" s="86"/>
      <c r="D87" s="86"/>
      <c r="E87" s="87"/>
      <c r="F87" s="87"/>
      <c r="G87" s="87"/>
      <c r="H87" s="87"/>
      <c r="I87" s="87"/>
      <c r="J87" s="181"/>
      <c r="K87" s="87"/>
      <c r="L87" s="87"/>
      <c r="M87" s="181"/>
      <c r="N87" s="87"/>
      <c r="O87" s="87"/>
      <c r="P87" s="88"/>
      <c r="Q87" s="88"/>
      <c r="R87" s="87"/>
      <c r="S87" s="87"/>
      <c r="T87" s="87"/>
      <c r="U87" s="87"/>
      <c r="V87" s="90"/>
    </row>
    <row r="88" spans="1:22" s="78" customFormat="1" ht="17.25">
      <c r="A88" s="576">
        <v>459</v>
      </c>
      <c r="B88" s="577"/>
      <c r="C88" s="86"/>
      <c r="D88" s="86"/>
      <c r="E88" s="87"/>
      <c r="F88" s="87"/>
      <c r="G88" s="87"/>
      <c r="H88" s="87"/>
      <c r="I88" s="87"/>
      <c r="J88" s="181"/>
      <c r="K88" s="140"/>
      <c r="L88" s="140"/>
      <c r="M88" s="87"/>
      <c r="N88" s="87"/>
      <c r="O88" s="87"/>
      <c r="P88" s="88">
        <v>70000</v>
      </c>
      <c r="Q88" s="88"/>
      <c r="R88" s="87"/>
      <c r="S88" s="87"/>
      <c r="T88" s="87"/>
      <c r="U88" s="87"/>
      <c r="V88" s="90"/>
    </row>
    <row r="89" spans="1:22" s="78" customFormat="1" ht="17.25">
      <c r="A89" s="576">
        <v>466</v>
      </c>
      <c r="B89" s="577"/>
      <c r="C89" s="104"/>
      <c r="D89" s="83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104"/>
      <c r="Q89" s="104"/>
      <c r="R89" s="84"/>
      <c r="S89" s="84"/>
      <c r="T89" s="84"/>
      <c r="U89" s="84"/>
      <c r="V89" s="85"/>
    </row>
    <row r="90" spans="1:22" s="78" customFormat="1" ht="18" thickBot="1">
      <c r="A90" s="593">
        <v>468</v>
      </c>
      <c r="B90" s="566"/>
      <c r="C90" s="105">
        <v>6050</v>
      </c>
      <c r="D90" s="105"/>
      <c r="E90" s="108"/>
      <c r="F90" s="108"/>
      <c r="G90" s="261">
        <v>6340</v>
      </c>
      <c r="H90" s="108"/>
      <c r="I90" s="108"/>
      <c r="J90" s="261">
        <v>35200</v>
      </c>
      <c r="K90" s="108"/>
      <c r="L90" s="108"/>
      <c r="M90" s="108"/>
      <c r="N90" s="108"/>
      <c r="O90" s="108"/>
      <c r="P90" s="106"/>
      <c r="Q90" s="480"/>
      <c r="R90" s="481"/>
      <c r="S90" s="481"/>
      <c r="T90" s="481"/>
      <c r="U90" s="481"/>
      <c r="V90" s="107"/>
    </row>
    <row r="91" spans="1:22" s="78" customFormat="1" ht="18" thickBot="1">
      <c r="A91" s="620" t="s">
        <v>4</v>
      </c>
      <c r="B91" s="621"/>
      <c r="C91" s="92">
        <f>SUM(C88:C90)</f>
        <v>6050</v>
      </c>
      <c r="D91" s="92"/>
      <c r="E91" s="93"/>
      <c r="F91" s="93"/>
      <c r="G91" s="176">
        <f>SUM(G88:G90)</f>
        <v>6340</v>
      </c>
      <c r="H91" s="93"/>
      <c r="I91" s="93"/>
      <c r="J91" s="175">
        <f>SUM(J88:J90)</f>
        <v>35200</v>
      </c>
      <c r="K91" s="176"/>
      <c r="L91" s="93"/>
      <c r="M91" s="175"/>
      <c r="N91" s="93"/>
      <c r="O91" s="93"/>
      <c r="P91" s="92">
        <f>SUM(P88:P90)</f>
        <v>70000</v>
      </c>
      <c r="Q91" s="94"/>
      <c r="R91" s="94"/>
      <c r="S91" s="94"/>
      <c r="T91" s="94"/>
      <c r="U91" s="94"/>
      <c r="V91" s="92">
        <f>SUM(C91:U91)</f>
        <v>117590</v>
      </c>
    </row>
    <row r="92" spans="1:22" s="78" customFormat="1" ht="18" thickBot="1">
      <c r="A92" s="620" t="s">
        <v>5</v>
      </c>
      <c r="B92" s="621"/>
      <c r="C92" s="215">
        <v>6050</v>
      </c>
      <c r="D92" s="97"/>
      <c r="E92" s="92"/>
      <c r="F92" s="92"/>
      <c r="G92" s="175">
        <v>6340</v>
      </c>
      <c r="H92" s="93"/>
      <c r="I92" s="93"/>
      <c r="J92" s="176">
        <v>66100</v>
      </c>
      <c r="K92" s="176"/>
      <c r="L92" s="93"/>
      <c r="M92" s="176"/>
      <c r="N92" s="93"/>
      <c r="O92" s="93"/>
      <c r="P92" s="175">
        <v>70000</v>
      </c>
      <c r="Q92" s="174"/>
      <c r="R92" s="98"/>
      <c r="S92" s="98"/>
      <c r="T92" s="98"/>
      <c r="U92" s="98"/>
      <c r="V92" s="175">
        <f>SUM(C92:U92)</f>
        <v>148490</v>
      </c>
    </row>
    <row r="93" spans="1:22" s="78" customFormat="1" ht="17.25">
      <c r="A93" s="99">
        <v>500</v>
      </c>
      <c r="B93" s="80"/>
      <c r="C93" s="100"/>
      <c r="D93" s="100"/>
      <c r="E93" s="101"/>
      <c r="F93" s="101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3"/>
    </row>
    <row r="94" spans="1:22" s="78" customFormat="1" ht="17.25">
      <c r="A94" s="581">
        <v>501</v>
      </c>
      <c r="B94" s="580"/>
      <c r="C94" s="100"/>
      <c r="D94" s="100"/>
      <c r="E94" s="101"/>
      <c r="F94" s="101"/>
      <c r="G94" s="102"/>
      <c r="H94" s="102"/>
      <c r="I94" s="102"/>
      <c r="J94" s="102"/>
      <c r="K94" s="102"/>
      <c r="L94" s="102"/>
      <c r="M94" s="102"/>
      <c r="N94" s="101"/>
      <c r="O94" s="102"/>
      <c r="P94" s="102"/>
      <c r="Q94" s="102"/>
      <c r="R94" s="102"/>
      <c r="S94" s="102"/>
      <c r="T94" s="102"/>
      <c r="U94" s="102"/>
      <c r="V94" s="103"/>
    </row>
    <row r="95" spans="1:22" s="78" customFormat="1" ht="17.25">
      <c r="A95" s="581">
        <v>510</v>
      </c>
      <c r="B95" s="580"/>
      <c r="C95" s="100"/>
      <c r="D95" s="100"/>
      <c r="E95" s="101"/>
      <c r="F95" s="101"/>
      <c r="G95" s="102"/>
      <c r="H95" s="102"/>
      <c r="I95" s="102"/>
      <c r="J95" s="102"/>
      <c r="K95" s="102"/>
      <c r="L95" s="102"/>
      <c r="M95" s="102"/>
      <c r="N95" s="101"/>
      <c r="O95" s="102"/>
      <c r="P95" s="102"/>
      <c r="Q95" s="102"/>
      <c r="R95" s="102"/>
      <c r="S95" s="102"/>
      <c r="T95" s="102"/>
      <c r="U95" s="102"/>
      <c r="V95" s="103"/>
    </row>
    <row r="96" spans="1:22" s="78" customFormat="1" ht="17.25">
      <c r="A96" s="581">
        <v>516</v>
      </c>
      <c r="B96" s="580"/>
      <c r="C96" s="104"/>
      <c r="D96" s="104"/>
      <c r="E96" s="104"/>
      <c r="F96" s="104"/>
      <c r="G96" s="84"/>
      <c r="H96" s="84"/>
      <c r="I96" s="84"/>
      <c r="J96" s="84"/>
      <c r="K96" s="84"/>
      <c r="L96" s="84"/>
      <c r="M96" s="84"/>
      <c r="N96" s="104"/>
      <c r="O96" s="84"/>
      <c r="P96" s="84"/>
      <c r="Q96" s="84"/>
      <c r="R96" s="84"/>
      <c r="S96" s="84"/>
      <c r="T96" s="84"/>
      <c r="U96" s="84"/>
      <c r="V96" s="85"/>
    </row>
    <row r="97" spans="1:22" s="78" customFormat="1" ht="18" thickBot="1">
      <c r="A97" s="567"/>
      <c r="B97" s="568"/>
      <c r="C97" s="122"/>
      <c r="D97" s="122"/>
      <c r="E97" s="122"/>
      <c r="F97" s="122"/>
      <c r="G97" s="123"/>
      <c r="H97" s="123"/>
      <c r="I97" s="123"/>
      <c r="J97" s="180"/>
      <c r="K97" s="123"/>
      <c r="L97" s="123"/>
      <c r="M97" s="123"/>
      <c r="N97" s="122"/>
      <c r="O97" s="123"/>
      <c r="P97" s="123"/>
      <c r="Q97" s="124"/>
      <c r="R97" s="124"/>
      <c r="S97" s="124"/>
      <c r="T97" s="124"/>
      <c r="U97" s="124"/>
      <c r="V97" s="126"/>
    </row>
    <row r="98" spans="1:22" s="78" customFormat="1" ht="18" thickBot="1">
      <c r="A98" s="620" t="s">
        <v>4</v>
      </c>
      <c r="B98" s="621"/>
      <c r="C98" s="122"/>
      <c r="D98" s="122"/>
      <c r="E98" s="122"/>
      <c r="F98" s="122"/>
      <c r="G98" s="123"/>
      <c r="H98" s="123"/>
      <c r="I98" s="123"/>
      <c r="J98" s="180"/>
      <c r="K98" s="123"/>
      <c r="L98" s="123"/>
      <c r="M98" s="123"/>
      <c r="N98" s="122"/>
      <c r="O98" s="123"/>
      <c r="P98" s="123"/>
      <c r="Q98" s="124"/>
      <c r="R98" s="124"/>
      <c r="S98" s="124"/>
      <c r="T98" s="124"/>
      <c r="U98" s="124"/>
      <c r="V98" s="122"/>
    </row>
    <row r="99" spans="1:22" s="78" customFormat="1" ht="18" thickBot="1">
      <c r="A99" s="620" t="s">
        <v>5</v>
      </c>
      <c r="B99" s="621"/>
      <c r="C99" s="130"/>
      <c r="D99" s="97"/>
      <c r="E99" s="92"/>
      <c r="F99" s="92"/>
      <c r="G99" s="176"/>
      <c r="H99" s="93"/>
      <c r="I99" s="93"/>
      <c r="J99" s="176"/>
      <c r="K99" s="93"/>
      <c r="L99" s="93"/>
      <c r="M99" s="176"/>
      <c r="N99" s="92"/>
      <c r="O99" s="93"/>
      <c r="P99" s="93"/>
      <c r="Q99" s="98"/>
      <c r="R99" s="98"/>
      <c r="S99" s="98"/>
      <c r="T99" s="98"/>
      <c r="U99" s="98"/>
      <c r="V99" s="96"/>
    </row>
  </sheetData>
  <mergeCells count="97">
    <mergeCell ref="V34:V35"/>
    <mergeCell ref="C69:E69"/>
    <mergeCell ref="H69:I69"/>
    <mergeCell ref="M69:P69"/>
    <mergeCell ref="R69:S69"/>
    <mergeCell ref="V69:V70"/>
    <mergeCell ref="F34:G34"/>
    <mergeCell ref="A41:B41"/>
    <mergeCell ref="A42:B42"/>
    <mergeCell ref="A43:B43"/>
    <mergeCell ref="R34:S34"/>
    <mergeCell ref="A37:B37"/>
    <mergeCell ref="A38:B38"/>
    <mergeCell ref="A39:B39"/>
    <mergeCell ref="A40:B40"/>
    <mergeCell ref="A29:B29"/>
    <mergeCell ref="C34:E34"/>
    <mergeCell ref="H34:I34"/>
    <mergeCell ref="M34:P34"/>
    <mergeCell ref="A30:B30"/>
    <mergeCell ref="A1:V1"/>
    <mergeCell ref="A2:V2"/>
    <mergeCell ref="A7:B7"/>
    <mergeCell ref="A8:B8"/>
    <mergeCell ref="A3:V3"/>
    <mergeCell ref="M4:P4"/>
    <mergeCell ref="R4:S4"/>
    <mergeCell ref="V4:V5"/>
    <mergeCell ref="C4:E4"/>
    <mergeCell ref="H4:I4"/>
    <mergeCell ref="A9:B9"/>
    <mergeCell ref="A11:B11"/>
    <mergeCell ref="A12:B12"/>
    <mergeCell ref="A13:B13"/>
    <mergeCell ref="A10:B10"/>
    <mergeCell ref="A15:B15"/>
    <mergeCell ref="A16:B16"/>
    <mergeCell ref="A17:B17"/>
    <mergeCell ref="A18:B18"/>
    <mergeCell ref="A19:B19"/>
    <mergeCell ref="A20:B20"/>
    <mergeCell ref="A22:B22"/>
    <mergeCell ref="A23:B23"/>
    <mergeCell ref="A24:B24"/>
    <mergeCell ref="A25:B25"/>
    <mergeCell ref="A27:B27"/>
    <mergeCell ref="A28:B28"/>
    <mergeCell ref="A44:B44"/>
    <mergeCell ref="A45:B45"/>
    <mergeCell ref="A46:B46"/>
    <mergeCell ref="A48:B48"/>
    <mergeCell ref="A49:B49"/>
    <mergeCell ref="A50:B50"/>
    <mergeCell ref="A51:B51"/>
    <mergeCell ref="A52:B52"/>
    <mergeCell ref="A67:B67"/>
    <mergeCell ref="A68:B68"/>
    <mergeCell ref="A53:B53"/>
    <mergeCell ref="A56:B56"/>
    <mergeCell ref="A57:B57"/>
    <mergeCell ref="A58:B58"/>
    <mergeCell ref="A55:B55"/>
    <mergeCell ref="A62:B62"/>
    <mergeCell ref="A90:B90"/>
    <mergeCell ref="A97:B97"/>
    <mergeCell ref="A59:B59"/>
    <mergeCell ref="A60:B60"/>
    <mergeCell ref="A61:B61"/>
    <mergeCell ref="A74:B74"/>
    <mergeCell ref="A63:B63"/>
    <mergeCell ref="A64:B64"/>
    <mergeCell ref="A65:B65"/>
    <mergeCell ref="A66:B66"/>
    <mergeCell ref="A75:B75"/>
    <mergeCell ref="A76:B76"/>
    <mergeCell ref="A99:B99"/>
    <mergeCell ref="A88:B88"/>
    <mergeCell ref="A89:B89"/>
    <mergeCell ref="A91:B91"/>
    <mergeCell ref="A95:B95"/>
    <mergeCell ref="A94:B94"/>
    <mergeCell ref="A92:B92"/>
    <mergeCell ref="A98:B98"/>
    <mergeCell ref="A86:B86"/>
    <mergeCell ref="A78:B78"/>
    <mergeCell ref="A84:B84"/>
    <mergeCell ref="A85:B85"/>
    <mergeCell ref="F4:G4"/>
    <mergeCell ref="A87:B87"/>
    <mergeCell ref="A96:B96"/>
    <mergeCell ref="A77:B77"/>
    <mergeCell ref="A80:B80"/>
    <mergeCell ref="A81:B81"/>
    <mergeCell ref="A82:B82"/>
    <mergeCell ref="A72:B72"/>
    <mergeCell ref="A73:B73"/>
    <mergeCell ref="A83:B83"/>
  </mergeCells>
  <printOptions/>
  <pageMargins left="0.57" right="0.12" top="0.17" bottom="0.16" header="0.15" footer="0.1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03"/>
  <sheetViews>
    <sheetView zoomScale="90" zoomScaleNormal="90" workbookViewId="0" topLeftCell="A73">
      <selection activeCell="H20" sqref="H20"/>
    </sheetView>
  </sheetViews>
  <sheetFormatPr defaultColWidth="9.140625" defaultRowHeight="21.75"/>
  <cols>
    <col min="2" max="2" width="7.7109375" style="0" customWidth="1"/>
    <col min="3" max="3" width="10.421875" style="0" customWidth="1"/>
    <col min="4" max="4" width="5.8515625" style="0" customWidth="1"/>
    <col min="5" max="5" width="9.8515625" style="0" customWidth="1"/>
    <col min="6" max="6" width="7.00390625" style="0" customWidth="1"/>
    <col min="7" max="7" width="6.00390625" style="0" customWidth="1"/>
    <col min="8" max="8" width="8.28125" style="0" customWidth="1"/>
    <col min="9" max="10" width="7.7109375" style="0" customWidth="1"/>
    <col min="11" max="11" width="5.7109375" style="0" customWidth="1"/>
    <col min="12" max="12" width="4.421875" style="0" customWidth="1"/>
    <col min="13" max="13" width="8.57421875" style="0" customWidth="1"/>
    <col min="14" max="14" width="6.28125" style="0" customWidth="1"/>
    <col min="15" max="15" width="6.8515625" style="0" customWidth="1"/>
    <col min="16" max="16" width="7.00390625" style="0" customWidth="1"/>
    <col min="17" max="17" width="8.28125" style="0" customWidth="1"/>
    <col min="18" max="18" width="7.57421875" style="0" customWidth="1"/>
    <col min="19" max="19" width="5.00390625" style="0" customWidth="1"/>
    <col min="20" max="20" width="3.8515625" style="0" customWidth="1"/>
    <col min="21" max="21" width="4.8515625" style="0" customWidth="1"/>
    <col min="22" max="22" width="8.57421875" style="0" customWidth="1"/>
    <col min="23" max="23" width="11.140625" style="0" customWidth="1"/>
  </cols>
  <sheetData>
    <row r="1" spans="1:23" ht="23.25">
      <c r="A1" s="584" t="s">
        <v>0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  <c r="R1" s="584"/>
      <c r="S1" s="584"/>
      <c r="T1" s="584"/>
      <c r="U1" s="584"/>
      <c r="V1" s="584"/>
      <c r="W1" s="584"/>
    </row>
    <row r="2" spans="1:23" ht="23.25">
      <c r="A2" s="584" t="s">
        <v>27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</row>
    <row r="3" spans="1:23" ht="23.25">
      <c r="A3" s="585" t="s">
        <v>58</v>
      </c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</row>
    <row r="4" spans="1:23" s="78" customFormat="1" ht="21.75" customHeight="1">
      <c r="A4" s="72" t="s">
        <v>38</v>
      </c>
      <c r="B4" s="73"/>
      <c r="C4" s="576" t="s">
        <v>7</v>
      </c>
      <c r="D4" s="588"/>
      <c r="E4" s="580"/>
      <c r="F4" s="576" t="s">
        <v>9</v>
      </c>
      <c r="G4" s="577"/>
      <c r="H4" s="576" t="s">
        <v>12</v>
      </c>
      <c r="I4" s="580"/>
      <c r="J4" s="219"/>
      <c r="K4" s="76" t="s">
        <v>36</v>
      </c>
      <c r="L4" s="76"/>
      <c r="M4" s="576" t="s">
        <v>17</v>
      </c>
      <c r="N4" s="588"/>
      <c r="O4" s="588"/>
      <c r="P4" s="577"/>
      <c r="Q4" s="76"/>
      <c r="R4" s="588" t="s">
        <v>22</v>
      </c>
      <c r="S4" s="577"/>
      <c r="T4" s="76"/>
      <c r="U4" s="76" t="s">
        <v>32</v>
      </c>
      <c r="V4" s="74" t="s">
        <v>25</v>
      </c>
      <c r="W4" s="586" t="s">
        <v>2</v>
      </c>
    </row>
    <row r="5" spans="1:23" s="78" customFormat="1" ht="17.25">
      <c r="A5" s="79" t="s">
        <v>3</v>
      </c>
      <c r="B5" s="80"/>
      <c r="C5" s="75" t="s">
        <v>8</v>
      </c>
      <c r="D5" s="75"/>
      <c r="E5" s="75" t="s">
        <v>11</v>
      </c>
      <c r="F5" s="75" t="s">
        <v>10</v>
      </c>
      <c r="G5" s="75" t="s">
        <v>34</v>
      </c>
      <c r="H5" s="75" t="s">
        <v>13</v>
      </c>
      <c r="I5" s="75" t="s">
        <v>14</v>
      </c>
      <c r="J5" s="136" t="s">
        <v>48</v>
      </c>
      <c r="K5" s="75" t="s">
        <v>37</v>
      </c>
      <c r="L5" s="75"/>
      <c r="M5" s="75" t="s">
        <v>15</v>
      </c>
      <c r="N5" s="75" t="s">
        <v>16</v>
      </c>
      <c r="O5" s="75" t="s">
        <v>18</v>
      </c>
      <c r="P5" s="75" t="s">
        <v>19</v>
      </c>
      <c r="Q5" s="77"/>
      <c r="R5" s="77" t="s">
        <v>23</v>
      </c>
      <c r="S5" s="77" t="s">
        <v>35</v>
      </c>
      <c r="T5" s="77"/>
      <c r="U5" s="77" t="s">
        <v>33</v>
      </c>
      <c r="V5" s="77" t="s">
        <v>26</v>
      </c>
      <c r="W5" s="587"/>
    </row>
    <row r="6" spans="1:23" s="78" customFormat="1" ht="17.25">
      <c r="A6" s="81" t="s">
        <v>6</v>
      </c>
      <c r="B6" s="82"/>
      <c r="C6" s="83"/>
      <c r="D6" s="83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5"/>
    </row>
    <row r="7" spans="1:23" s="78" customFormat="1" ht="17.25">
      <c r="A7" s="576" t="s">
        <v>28</v>
      </c>
      <c r="B7" s="580"/>
      <c r="C7" s="86"/>
      <c r="D7" s="86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8"/>
      <c r="Q7" s="88"/>
      <c r="R7" s="87"/>
      <c r="S7" s="87"/>
      <c r="T7" s="87"/>
      <c r="U7" s="87"/>
      <c r="V7" s="87"/>
      <c r="W7" s="90"/>
    </row>
    <row r="8" spans="1:23" s="78" customFormat="1" ht="17.25">
      <c r="A8" s="576" t="s">
        <v>29</v>
      </c>
      <c r="B8" s="580"/>
      <c r="C8" s="86"/>
      <c r="D8" s="86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8"/>
      <c r="V8" s="88">
        <v>25991</v>
      </c>
      <c r="W8" s="90"/>
    </row>
    <row r="9" spans="1:23" s="78" customFormat="1" ht="17.25">
      <c r="A9" s="576" t="s">
        <v>30</v>
      </c>
      <c r="B9" s="580"/>
      <c r="C9" s="86"/>
      <c r="D9" s="86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8"/>
      <c r="W9" s="90"/>
    </row>
    <row r="10" spans="1:23" s="78" customFormat="1" ht="17.25">
      <c r="A10" s="591" t="s">
        <v>31</v>
      </c>
      <c r="B10" s="627"/>
      <c r="C10" s="86"/>
      <c r="D10" s="86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8"/>
      <c r="W10" s="90"/>
    </row>
    <row r="11" spans="1:23" s="78" customFormat="1" ht="18" thickBot="1">
      <c r="A11" s="591" t="s">
        <v>55</v>
      </c>
      <c r="B11" s="592"/>
      <c r="C11" s="88"/>
      <c r="D11" s="88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120">
        <f>3000+2000</f>
        <v>5000</v>
      </c>
      <c r="W11" s="121"/>
    </row>
    <row r="12" spans="1:23" s="78" customFormat="1" ht="18" thickBot="1">
      <c r="A12" s="578" t="s">
        <v>4</v>
      </c>
      <c r="B12" s="579"/>
      <c r="C12" s="145"/>
      <c r="D12" s="145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5"/>
      <c r="Q12" s="147"/>
      <c r="R12" s="147"/>
      <c r="S12" s="147"/>
      <c r="T12" s="147"/>
      <c r="U12" s="147"/>
      <c r="V12" s="106">
        <f>SUM(V8:V11)</f>
        <v>30991</v>
      </c>
      <c r="W12" s="145">
        <f>SUM(V12)</f>
        <v>30991</v>
      </c>
    </row>
    <row r="13" spans="1:23" s="78" customFormat="1" ht="18" thickBot="1">
      <c r="A13" s="578" t="s">
        <v>5</v>
      </c>
      <c r="B13" s="579"/>
      <c r="C13" s="148"/>
      <c r="D13" s="148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5"/>
      <c r="Q13" s="147"/>
      <c r="R13" s="149"/>
      <c r="S13" s="149"/>
      <c r="T13" s="149"/>
      <c r="U13" s="149"/>
      <c r="V13" s="147">
        <v>466431</v>
      </c>
      <c r="W13" s="166">
        <v>466431</v>
      </c>
    </row>
    <row r="14" spans="1:23" s="78" customFormat="1" ht="17.25">
      <c r="A14" s="99">
        <v>100</v>
      </c>
      <c r="B14" s="80"/>
      <c r="C14" s="100"/>
      <c r="D14" s="100"/>
      <c r="E14" s="101"/>
      <c r="F14" s="101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3"/>
    </row>
    <row r="15" spans="1:23" s="78" customFormat="1" ht="17.25">
      <c r="A15" s="581">
        <v>101</v>
      </c>
      <c r="B15" s="580"/>
      <c r="C15" s="100">
        <f>68300+13800+103500</f>
        <v>185600</v>
      </c>
      <c r="D15" s="100"/>
      <c r="E15" s="101"/>
      <c r="F15" s="101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3"/>
      <c r="W15" s="103"/>
    </row>
    <row r="16" spans="1:23" s="78" customFormat="1" ht="17.25">
      <c r="A16" s="581">
        <v>102</v>
      </c>
      <c r="B16" s="580"/>
      <c r="C16" s="491">
        <v>131850</v>
      </c>
      <c r="D16" s="100"/>
      <c r="E16" s="264">
        <v>52044.5</v>
      </c>
      <c r="F16" s="101"/>
      <c r="G16" s="101"/>
      <c r="H16" s="101">
        <v>10420</v>
      </c>
      <c r="I16" s="101"/>
      <c r="J16" s="101">
        <v>20900</v>
      </c>
      <c r="K16" s="101"/>
      <c r="L16" s="101"/>
      <c r="M16" s="101">
        <v>40920</v>
      </c>
      <c r="N16" s="101"/>
      <c r="O16" s="102"/>
      <c r="P16" s="102"/>
      <c r="Q16" s="102"/>
      <c r="R16" s="102"/>
      <c r="S16" s="102"/>
      <c r="T16" s="102"/>
      <c r="U16" s="102"/>
      <c r="V16" s="103"/>
      <c r="W16" s="103"/>
    </row>
    <row r="17" spans="1:23" s="78" customFormat="1" ht="17.25">
      <c r="A17" s="581">
        <v>103</v>
      </c>
      <c r="B17" s="580"/>
      <c r="C17" s="104">
        <v>4980</v>
      </c>
      <c r="D17" s="104"/>
      <c r="E17" s="104">
        <v>4570</v>
      </c>
      <c r="F17" s="104"/>
      <c r="G17" s="104"/>
      <c r="H17" s="104">
        <v>1280</v>
      </c>
      <c r="I17" s="104"/>
      <c r="J17" s="104">
        <v>1500</v>
      </c>
      <c r="K17" s="104"/>
      <c r="L17" s="104"/>
      <c r="M17" s="104">
        <v>1500</v>
      </c>
      <c r="N17" s="104"/>
      <c r="O17" s="84"/>
      <c r="P17" s="84"/>
      <c r="Q17" s="84"/>
      <c r="R17" s="84"/>
      <c r="S17" s="84"/>
      <c r="T17" s="84"/>
      <c r="U17" s="84"/>
      <c r="V17" s="85"/>
      <c r="W17" s="85"/>
    </row>
    <row r="18" spans="1:23" s="78" customFormat="1" ht="18" thickBot="1">
      <c r="A18" s="581">
        <v>105</v>
      </c>
      <c r="B18" s="580"/>
      <c r="C18" s="105">
        <v>3500</v>
      </c>
      <c r="D18" s="105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8"/>
      <c r="P18" s="108"/>
      <c r="Q18" s="108"/>
      <c r="R18" s="108"/>
      <c r="S18" s="108"/>
      <c r="T18" s="108"/>
      <c r="U18" s="108"/>
      <c r="V18" s="107"/>
      <c r="W18" s="107"/>
    </row>
    <row r="19" spans="1:23" s="78" customFormat="1" ht="18" thickBot="1">
      <c r="A19" s="578" t="s">
        <v>4</v>
      </c>
      <c r="B19" s="579"/>
      <c r="C19" s="145">
        <f>SUM(C15:C18)</f>
        <v>325930</v>
      </c>
      <c r="D19" s="145"/>
      <c r="E19" s="160">
        <f>SUM(E15:E18)</f>
        <v>56614.5</v>
      </c>
      <c r="F19" s="145"/>
      <c r="G19" s="145"/>
      <c r="H19" s="145">
        <f>SUM(H15:H18)</f>
        <v>11700</v>
      </c>
      <c r="I19" s="145"/>
      <c r="J19" s="145">
        <f>SUM(J15:J18)</f>
        <v>22400</v>
      </c>
      <c r="K19" s="145"/>
      <c r="L19" s="145"/>
      <c r="M19" s="145">
        <f>SUM(M15:M18)</f>
        <v>42420</v>
      </c>
      <c r="N19" s="145"/>
      <c r="O19" s="145"/>
      <c r="P19" s="145"/>
      <c r="Q19" s="147"/>
      <c r="R19" s="147"/>
      <c r="S19" s="147"/>
      <c r="T19" s="147"/>
      <c r="U19" s="147"/>
      <c r="V19" s="147"/>
      <c r="W19" s="160">
        <f>SUM(C19:V19)</f>
        <v>459064.5</v>
      </c>
    </row>
    <row r="20" spans="1:23" s="78" customFormat="1" ht="18" thickBot="1">
      <c r="A20" s="578" t="s">
        <v>5</v>
      </c>
      <c r="B20" s="579"/>
      <c r="C20" s="159">
        <v>1955416</v>
      </c>
      <c r="D20" s="148"/>
      <c r="E20" s="160">
        <v>344036.5</v>
      </c>
      <c r="F20" s="145"/>
      <c r="G20" s="145"/>
      <c r="H20" s="145">
        <v>70200</v>
      </c>
      <c r="I20" s="145"/>
      <c r="J20" s="145">
        <v>131612</v>
      </c>
      <c r="K20" s="145"/>
      <c r="L20" s="145"/>
      <c r="M20" s="145">
        <v>254520</v>
      </c>
      <c r="N20" s="145"/>
      <c r="O20" s="145"/>
      <c r="P20" s="145"/>
      <c r="Q20" s="147"/>
      <c r="R20" s="147"/>
      <c r="S20" s="147"/>
      <c r="T20" s="147"/>
      <c r="U20" s="147"/>
      <c r="V20" s="147"/>
      <c r="W20" s="160">
        <f>SUM(C20:V20)</f>
        <v>2755784.5</v>
      </c>
    </row>
    <row r="21" spans="1:23" s="78" customFormat="1" ht="17.25">
      <c r="A21" s="111">
        <v>120</v>
      </c>
      <c r="B21" s="112"/>
      <c r="C21" s="113"/>
      <c r="D21" s="113"/>
      <c r="E21" s="114"/>
      <c r="F21" s="114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6"/>
    </row>
    <row r="22" spans="1:23" s="78" customFormat="1" ht="17.25">
      <c r="A22" s="581">
        <v>121</v>
      </c>
      <c r="B22" s="580"/>
      <c r="C22" s="104">
        <v>11290</v>
      </c>
      <c r="D22" s="104"/>
      <c r="E22" s="104"/>
      <c r="F22" s="104">
        <v>11960</v>
      </c>
      <c r="G22" s="104"/>
      <c r="H22" s="104"/>
      <c r="I22" s="104"/>
      <c r="J22" s="104">
        <v>20220</v>
      </c>
      <c r="K22" s="104"/>
      <c r="L22" s="104"/>
      <c r="M22" s="104"/>
      <c r="N22" s="104"/>
      <c r="O22" s="104"/>
      <c r="P22" s="104"/>
      <c r="Q22" s="104"/>
      <c r="R22" s="84"/>
      <c r="S22" s="84"/>
      <c r="T22" s="84"/>
      <c r="U22" s="84"/>
      <c r="V22" s="84"/>
      <c r="W22" s="85"/>
    </row>
    <row r="23" spans="1:23" s="78" customFormat="1" ht="18" thickBot="1">
      <c r="A23" s="581">
        <v>122</v>
      </c>
      <c r="B23" s="580"/>
      <c r="C23" s="105">
        <v>410</v>
      </c>
      <c r="D23" s="105"/>
      <c r="E23" s="106"/>
      <c r="F23" s="106"/>
      <c r="G23" s="106"/>
      <c r="H23" s="106"/>
      <c r="I23" s="106"/>
      <c r="J23" s="106">
        <v>1690</v>
      </c>
      <c r="K23" s="106"/>
      <c r="L23" s="106"/>
      <c r="M23" s="106"/>
      <c r="N23" s="106"/>
      <c r="O23" s="106"/>
      <c r="P23" s="106"/>
      <c r="Q23" s="106"/>
      <c r="R23" s="108"/>
      <c r="S23" s="108"/>
      <c r="T23" s="108"/>
      <c r="U23" s="108"/>
      <c r="V23" s="108"/>
      <c r="W23" s="107"/>
    </row>
    <row r="24" spans="1:23" s="78" customFormat="1" ht="18" thickBot="1">
      <c r="A24" s="578" t="s">
        <v>4</v>
      </c>
      <c r="B24" s="579"/>
      <c r="C24" s="145">
        <f>SUM(C22:C23)</f>
        <v>11700</v>
      </c>
      <c r="D24" s="145"/>
      <c r="E24" s="145"/>
      <c r="F24" s="145">
        <f>SUM(F22:F23)</f>
        <v>11960</v>
      </c>
      <c r="G24" s="145"/>
      <c r="H24" s="145"/>
      <c r="I24" s="145"/>
      <c r="J24" s="145">
        <f>SUM(J22:J23)</f>
        <v>21910</v>
      </c>
      <c r="K24" s="145"/>
      <c r="L24" s="145"/>
      <c r="M24" s="145"/>
      <c r="N24" s="145"/>
      <c r="O24" s="145"/>
      <c r="P24" s="145"/>
      <c r="Q24" s="147"/>
      <c r="R24" s="147"/>
      <c r="S24" s="147"/>
      <c r="T24" s="147"/>
      <c r="U24" s="147"/>
      <c r="V24" s="147"/>
      <c r="W24" s="145">
        <f>SUM(C24:V24)</f>
        <v>45570</v>
      </c>
    </row>
    <row r="25" spans="1:23" s="78" customFormat="1" ht="18" thickBot="1">
      <c r="A25" s="578" t="s">
        <v>5</v>
      </c>
      <c r="B25" s="579"/>
      <c r="C25" s="148">
        <v>70200</v>
      </c>
      <c r="D25" s="148"/>
      <c r="E25" s="145"/>
      <c r="F25" s="145">
        <v>71760</v>
      </c>
      <c r="G25" s="145"/>
      <c r="H25" s="145"/>
      <c r="I25" s="145"/>
      <c r="J25" s="145">
        <v>131460</v>
      </c>
      <c r="K25" s="145"/>
      <c r="L25" s="145"/>
      <c r="M25" s="145"/>
      <c r="N25" s="145"/>
      <c r="O25" s="145"/>
      <c r="P25" s="145"/>
      <c r="Q25" s="147"/>
      <c r="R25" s="147"/>
      <c r="S25" s="147"/>
      <c r="T25" s="147"/>
      <c r="U25" s="147"/>
      <c r="V25" s="147"/>
      <c r="W25" s="145">
        <f>SUM(C25:V25)</f>
        <v>273420</v>
      </c>
    </row>
    <row r="26" spans="1:23" s="78" customFormat="1" ht="17.25">
      <c r="A26" s="81">
        <v>130</v>
      </c>
      <c r="B26" s="82"/>
      <c r="C26" s="83"/>
      <c r="D26" s="83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5"/>
    </row>
    <row r="27" spans="1:23" s="78" customFormat="1" ht="17.25">
      <c r="A27" s="576">
        <v>131</v>
      </c>
      <c r="B27" s="580"/>
      <c r="C27" s="256">
        <v>20320</v>
      </c>
      <c r="D27" s="86"/>
      <c r="E27" s="88">
        <v>20320</v>
      </c>
      <c r="F27" s="240">
        <v>25400</v>
      </c>
      <c r="G27" s="88"/>
      <c r="H27" s="88">
        <v>15240</v>
      </c>
      <c r="I27" s="88"/>
      <c r="J27" s="140">
        <v>81280</v>
      </c>
      <c r="K27" s="88"/>
      <c r="L27" s="88"/>
      <c r="M27" s="88">
        <v>25400</v>
      </c>
      <c r="N27" s="88">
        <v>5080</v>
      </c>
      <c r="O27" s="88">
        <v>5080</v>
      </c>
      <c r="P27" s="88"/>
      <c r="Q27" s="88"/>
      <c r="R27" s="87"/>
      <c r="S27" s="87"/>
      <c r="T27" s="87"/>
      <c r="U27" s="88"/>
      <c r="V27" s="87"/>
      <c r="W27" s="90"/>
    </row>
    <row r="28" spans="1:23" s="78" customFormat="1" ht="18" thickBot="1">
      <c r="A28" s="576">
        <v>132</v>
      </c>
      <c r="B28" s="580"/>
      <c r="C28" s="86">
        <v>6000</v>
      </c>
      <c r="D28" s="86"/>
      <c r="E28" s="88">
        <v>6000</v>
      </c>
      <c r="F28" s="88">
        <v>7500</v>
      </c>
      <c r="G28" s="88"/>
      <c r="H28" s="88">
        <v>4500</v>
      </c>
      <c r="I28" s="88"/>
      <c r="J28" s="88">
        <v>24000</v>
      </c>
      <c r="K28" s="88"/>
      <c r="L28" s="88"/>
      <c r="M28" s="88">
        <v>7500</v>
      </c>
      <c r="N28" s="88">
        <v>1500</v>
      </c>
      <c r="O28" s="88">
        <v>1500</v>
      </c>
      <c r="P28" s="88"/>
      <c r="Q28" s="88"/>
      <c r="R28" s="87"/>
      <c r="S28" s="87"/>
      <c r="T28" s="87"/>
      <c r="U28" s="88"/>
      <c r="V28" s="87"/>
      <c r="W28" s="90"/>
    </row>
    <row r="29" spans="1:23" s="78" customFormat="1" ht="18" thickBot="1">
      <c r="A29" s="578" t="s">
        <v>4</v>
      </c>
      <c r="B29" s="579"/>
      <c r="C29" s="145">
        <f>SUM(C27:C28)</f>
        <v>26320</v>
      </c>
      <c r="D29" s="145"/>
      <c r="E29" s="145">
        <f>SUM(E27:E28)</f>
        <v>26320</v>
      </c>
      <c r="F29" s="145">
        <f>SUM(F27:F28)</f>
        <v>32900</v>
      </c>
      <c r="G29" s="145"/>
      <c r="H29" s="145">
        <f>SUM(H27:H28)</f>
        <v>19740</v>
      </c>
      <c r="I29" s="145"/>
      <c r="J29" s="145">
        <f>SUM(J27:J28)</f>
        <v>105280</v>
      </c>
      <c r="K29" s="145"/>
      <c r="L29" s="145"/>
      <c r="M29" s="145">
        <f>SUM(M27:M28)</f>
        <v>32900</v>
      </c>
      <c r="N29" s="145">
        <f>SUM(N27:N28)</f>
        <v>6580</v>
      </c>
      <c r="O29" s="145">
        <f>SUM(O27:O28)</f>
        <v>6580</v>
      </c>
      <c r="P29" s="145"/>
      <c r="Q29" s="147"/>
      <c r="R29" s="147"/>
      <c r="S29" s="147"/>
      <c r="T29" s="147"/>
      <c r="U29" s="147"/>
      <c r="V29" s="147"/>
      <c r="W29" s="145">
        <f>SUM(C29:V29)</f>
        <v>256620</v>
      </c>
    </row>
    <row r="30" spans="1:23" s="78" customFormat="1" ht="18" thickBot="1">
      <c r="A30" s="578" t="s">
        <v>5</v>
      </c>
      <c r="B30" s="579"/>
      <c r="C30" s="224">
        <v>157920</v>
      </c>
      <c r="D30" s="148"/>
      <c r="E30" s="145">
        <v>157920</v>
      </c>
      <c r="F30" s="166">
        <v>197400</v>
      </c>
      <c r="G30" s="145"/>
      <c r="H30" s="145">
        <v>118440</v>
      </c>
      <c r="I30" s="145"/>
      <c r="J30" s="166">
        <v>657345</v>
      </c>
      <c r="K30" s="145"/>
      <c r="L30" s="145"/>
      <c r="M30" s="145">
        <v>197400</v>
      </c>
      <c r="N30" s="145">
        <v>39480</v>
      </c>
      <c r="O30" s="145">
        <v>39480</v>
      </c>
      <c r="P30" s="145"/>
      <c r="Q30" s="147"/>
      <c r="R30" s="147"/>
      <c r="S30" s="147"/>
      <c r="T30" s="147"/>
      <c r="U30" s="147"/>
      <c r="V30" s="147"/>
      <c r="W30" s="166">
        <f>SUM(C30:V30)</f>
        <v>1565385</v>
      </c>
    </row>
    <row r="31" spans="1:23" s="119" customFormat="1" ht="17.25">
      <c r="A31" s="117"/>
      <c r="B31" s="117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</row>
    <row r="32" spans="1:23" s="119" customFormat="1" ht="17.25">
      <c r="A32" s="117"/>
      <c r="B32" s="117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</row>
    <row r="33" spans="1:23" s="119" customFormat="1" ht="17.25">
      <c r="A33" s="117"/>
      <c r="B33" s="117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</row>
    <row r="34" spans="1:23" s="78" customFormat="1" ht="21.75" customHeight="1">
      <c r="A34" s="72" t="s">
        <v>38</v>
      </c>
      <c r="B34" s="73"/>
      <c r="C34" s="576" t="s">
        <v>7</v>
      </c>
      <c r="D34" s="588"/>
      <c r="E34" s="580"/>
      <c r="F34" s="576" t="s">
        <v>9</v>
      </c>
      <c r="G34" s="577"/>
      <c r="H34" s="576" t="s">
        <v>12</v>
      </c>
      <c r="I34" s="580"/>
      <c r="J34" s="219"/>
      <c r="K34" s="76" t="s">
        <v>36</v>
      </c>
      <c r="L34" s="76"/>
      <c r="M34" s="576" t="s">
        <v>17</v>
      </c>
      <c r="N34" s="588"/>
      <c r="O34" s="588"/>
      <c r="P34" s="577"/>
      <c r="Q34" s="260" t="s">
        <v>20</v>
      </c>
      <c r="R34" s="588" t="s">
        <v>22</v>
      </c>
      <c r="S34" s="577"/>
      <c r="T34" s="76"/>
      <c r="U34" s="76" t="s">
        <v>32</v>
      </c>
      <c r="V34" s="74" t="s">
        <v>25</v>
      </c>
      <c r="W34" s="586" t="s">
        <v>2</v>
      </c>
    </row>
    <row r="35" spans="1:23" s="78" customFormat="1" ht="17.25">
      <c r="A35" s="79" t="s">
        <v>3</v>
      </c>
      <c r="B35" s="80"/>
      <c r="C35" s="75" t="s">
        <v>8</v>
      </c>
      <c r="D35" s="136" t="s">
        <v>51</v>
      </c>
      <c r="E35" s="75" t="s">
        <v>11</v>
      </c>
      <c r="F35" s="136" t="s">
        <v>10</v>
      </c>
      <c r="G35" s="75" t="s">
        <v>34</v>
      </c>
      <c r="H35" s="75" t="s">
        <v>13</v>
      </c>
      <c r="I35" s="75" t="s">
        <v>14</v>
      </c>
      <c r="J35" s="136" t="s">
        <v>48</v>
      </c>
      <c r="K35" s="75" t="s">
        <v>37</v>
      </c>
      <c r="L35" s="75"/>
      <c r="M35" s="75" t="s">
        <v>15</v>
      </c>
      <c r="N35" s="75" t="s">
        <v>16</v>
      </c>
      <c r="O35" s="75" t="s">
        <v>18</v>
      </c>
      <c r="P35" s="75" t="s">
        <v>19</v>
      </c>
      <c r="Q35" s="144" t="s">
        <v>21</v>
      </c>
      <c r="R35" s="77" t="s">
        <v>23</v>
      </c>
      <c r="S35" s="77" t="s">
        <v>35</v>
      </c>
      <c r="T35" s="144" t="s">
        <v>43</v>
      </c>
      <c r="U35" s="77" t="s">
        <v>33</v>
      </c>
      <c r="V35" s="77" t="s">
        <v>26</v>
      </c>
      <c r="W35" s="587"/>
    </row>
    <row r="36" spans="1:23" s="78" customFormat="1" ht="17.25">
      <c r="A36" s="99">
        <v>200</v>
      </c>
      <c r="B36" s="80"/>
      <c r="C36" s="100"/>
      <c r="D36" s="100"/>
      <c r="E36" s="101"/>
      <c r="F36" s="101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3"/>
    </row>
    <row r="37" spans="1:23" s="78" customFormat="1" ht="17.25">
      <c r="A37" s="581">
        <v>201</v>
      </c>
      <c r="B37" s="580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259"/>
      <c r="P37" s="101"/>
      <c r="Q37" s="101"/>
      <c r="R37" s="102"/>
      <c r="S37" s="102"/>
      <c r="T37" s="102"/>
      <c r="U37" s="102"/>
      <c r="V37" s="102"/>
      <c r="W37" s="103"/>
    </row>
    <row r="38" spans="1:23" s="78" customFormat="1" ht="17.25">
      <c r="A38" s="581">
        <v>202</v>
      </c>
      <c r="B38" s="580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2"/>
      <c r="S38" s="102"/>
      <c r="T38" s="102"/>
      <c r="U38" s="102"/>
      <c r="V38" s="102"/>
      <c r="W38" s="103"/>
    </row>
    <row r="39" spans="1:23" s="78" customFormat="1" ht="17.25">
      <c r="A39" s="581">
        <v>203</v>
      </c>
      <c r="B39" s="580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84"/>
      <c r="S39" s="84"/>
      <c r="T39" s="84"/>
      <c r="U39" s="84"/>
      <c r="V39" s="84"/>
      <c r="W39" s="85"/>
    </row>
    <row r="40" spans="1:23" s="78" customFormat="1" ht="17.25">
      <c r="A40" s="581">
        <v>204</v>
      </c>
      <c r="B40" s="580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84"/>
      <c r="S40" s="84"/>
      <c r="T40" s="84"/>
      <c r="U40" s="84"/>
      <c r="V40" s="84"/>
      <c r="W40" s="85"/>
    </row>
    <row r="41" spans="1:23" s="78" customFormat="1" ht="17.25">
      <c r="A41" s="581">
        <v>205</v>
      </c>
      <c r="B41" s="580"/>
      <c r="C41" s="104"/>
      <c r="D41" s="104"/>
      <c r="E41" s="104"/>
      <c r="F41" s="104"/>
      <c r="G41" s="104"/>
      <c r="H41" s="104">
        <v>2020</v>
      </c>
      <c r="I41" s="104"/>
      <c r="J41" s="104"/>
      <c r="K41" s="104"/>
      <c r="L41" s="104"/>
      <c r="M41" s="104"/>
      <c r="N41" s="104"/>
      <c r="O41" s="104"/>
      <c r="P41" s="104"/>
      <c r="Q41" s="104"/>
      <c r="R41" s="84"/>
      <c r="S41" s="84"/>
      <c r="T41" s="84"/>
      <c r="U41" s="84"/>
      <c r="V41" s="84"/>
      <c r="W41" s="85"/>
    </row>
    <row r="42" spans="1:23" s="78" customFormat="1" ht="17.25">
      <c r="A42" s="581">
        <v>206</v>
      </c>
      <c r="B42" s="580"/>
      <c r="C42" s="104">
        <v>9000</v>
      </c>
      <c r="D42" s="104"/>
      <c r="E42" s="104">
        <v>2400</v>
      </c>
      <c r="F42" s="104"/>
      <c r="G42" s="104"/>
      <c r="H42" s="104"/>
      <c r="I42" s="104"/>
      <c r="J42" s="104"/>
      <c r="K42" s="104"/>
      <c r="L42" s="104"/>
      <c r="M42" s="104">
        <v>4250</v>
      </c>
      <c r="N42" s="104"/>
      <c r="O42" s="104"/>
      <c r="P42" s="104"/>
      <c r="Q42" s="104"/>
      <c r="R42" s="84"/>
      <c r="S42" s="84"/>
      <c r="T42" s="84"/>
      <c r="U42" s="84"/>
      <c r="V42" s="84"/>
      <c r="W42" s="85"/>
    </row>
    <row r="43" spans="1:23" s="78" customFormat="1" ht="17.25">
      <c r="A43" s="581">
        <v>207</v>
      </c>
      <c r="B43" s="580"/>
      <c r="C43" s="104">
        <v>15000</v>
      </c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84"/>
      <c r="S43" s="84"/>
      <c r="T43" s="84"/>
      <c r="U43" s="84"/>
      <c r="V43" s="84"/>
      <c r="W43" s="85"/>
    </row>
    <row r="44" spans="1:23" s="78" customFormat="1" ht="18" thickBot="1">
      <c r="A44" s="581">
        <v>208</v>
      </c>
      <c r="B44" s="580"/>
      <c r="C44" s="120">
        <f>13824+12275+600+3268</f>
        <v>29967</v>
      </c>
      <c r="D44" s="120"/>
      <c r="E44" s="120"/>
      <c r="F44" s="120"/>
      <c r="G44" s="120"/>
      <c r="H44" s="120"/>
      <c r="I44" s="120"/>
      <c r="J44" s="120">
        <v>640</v>
      </c>
      <c r="K44" s="120"/>
      <c r="L44" s="120"/>
      <c r="M44" s="120"/>
      <c r="N44" s="120"/>
      <c r="O44" s="120"/>
      <c r="P44" s="120"/>
      <c r="Q44" s="120"/>
      <c r="R44" s="91"/>
      <c r="S44" s="91"/>
      <c r="T44" s="91"/>
      <c r="U44" s="91"/>
      <c r="V44" s="91"/>
      <c r="W44" s="121"/>
    </row>
    <row r="45" spans="1:23" s="78" customFormat="1" ht="18" thickBot="1">
      <c r="A45" s="578" t="s">
        <v>4</v>
      </c>
      <c r="B45" s="579"/>
      <c r="C45" s="153">
        <f>SUM(C41:C44)</f>
        <v>53967</v>
      </c>
      <c r="D45" s="153"/>
      <c r="E45" s="153">
        <f>SUM(E41:E44)</f>
        <v>2400</v>
      </c>
      <c r="F45" s="153"/>
      <c r="G45" s="153"/>
      <c r="H45" s="153">
        <f>SUM(H41:H44)</f>
        <v>2020</v>
      </c>
      <c r="I45" s="153"/>
      <c r="J45" s="153">
        <f>SUM(J41:J44)</f>
        <v>640</v>
      </c>
      <c r="K45" s="153"/>
      <c r="L45" s="153"/>
      <c r="M45" s="153">
        <f>SUM(M41:M44)</f>
        <v>4250</v>
      </c>
      <c r="N45" s="153"/>
      <c r="O45" s="153"/>
      <c r="P45" s="153"/>
      <c r="Q45" s="168"/>
      <c r="R45" s="168"/>
      <c r="S45" s="168"/>
      <c r="T45" s="168"/>
      <c r="U45" s="168"/>
      <c r="V45" s="168"/>
      <c r="W45" s="153">
        <f>SUM(C45:V45)</f>
        <v>63277</v>
      </c>
    </row>
    <row r="46" spans="1:23" s="78" customFormat="1" ht="18" thickBot="1">
      <c r="A46" s="578" t="s">
        <v>5</v>
      </c>
      <c r="B46" s="579"/>
      <c r="C46" s="159">
        <v>217648</v>
      </c>
      <c r="D46" s="148"/>
      <c r="E46" s="145">
        <v>56137</v>
      </c>
      <c r="F46" s="145"/>
      <c r="G46" s="145"/>
      <c r="H46" s="145">
        <v>13640</v>
      </c>
      <c r="I46" s="145"/>
      <c r="J46" s="145">
        <v>39547</v>
      </c>
      <c r="K46" s="145"/>
      <c r="L46" s="145"/>
      <c r="M46" s="145">
        <v>40759</v>
      </c>
      <c r="N46" s="145"/>
      <c r="O46" s="145"/>
      <c r="P46" s="145"/>
      <c r="Q46" s="147"/>
      <c r="R46" s="147"/>
      <c r="S46" s="147"/>
      <c r="T46" s="147"/>
      <c r="U46" s="147"/>
      <c r="V46" s="147"/>
      <c r="W46" s="160">
        <f>SUM(C46:V46)</f>
        <v>367731</v>
      </c>
    </row>
    <row r="47" spans="1:23" s="78" customFormat="1" ht="17.25">
      <c r="A47" s="111">
        <v>250</v>
      </c>
      <c r="B47" s="112"/>
      <c r="C47" s="113"/>
      <c r="D47" s="113"/>
      <c r="E47" s="114"/>
      <c r="F47" s="114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6"/>
    </row>
    <row r="48" spans="1:23" s="78" customFormat="1" ht="17.25">
      <c r="A48" s="581">
        <v>251</v>
      </c>
      <c r="B48" s="580"/>
      <c r="C48" s="100"/>
      <c r="D48" s="100"/>
      <c r="E48" s="101">
        <v>7000</v>
      </c>
      <c r="F48" s="101"/>
      <c r="G48" s="102"/>
      <c r="H48" s="101"/>
      <c r="I48" s="101"/>
      <c r="J48" s="101">
        <v>8000</v>
      </c>
      <c r="K48" s="101"/>
      <c r="L48" s="101"/>
      <c r="M48" s="101"/>
      <c r="N48" s="101"/>
      <c r="O48" s="101"/>
      <c r="P48" s="101"/>
      <c r="Q48" s="101"/>
      <c r="R48" s="102"/>
      <c r="S48" s="102"/>
      <c r="T48" s="102"/>
      <c r="U48" s="102"/>
      <c r="V48" s="102"/>
      <c r="W48" s="103"/>
    </row>
    <row r="49" spans="1:23" s="78" customFormat="1" ht="17.25">
      <c r="A49" s="581">
        <v>252</v>
      </c>
      <c r="B49" s="580"/>
      <c r="C49" s="100"/>
      <c r="D49" s="100"/>
      <c r="E49" s="101"/>
      <c r="F49" s="101"/>
      <c r="G49" s="101"/>
      <c r="H49" s="101">
        <v>260</v>
      </c>
      <c r="I49" s="101"/>
      <c r="J49" s="101"/>
      <c r="K49" s="101"/>
      <c r="L49" s="101"/>
      <c r="M49" s="101"/>
      <c r="N49" s="101"/>
      <c r="O49" s="101"/>
      <c r="P49" s="101"/>
      <c r="Q49" s="101"/>
      <c r="R49" s="102"/>
      <c r="S49" s="102"/>
      <c r="T49" s="102"/>
      <c r="U49" s="102"/>
      <c r="V49" s="102"/>
      <c r="W49" s="103"/>
    </row>
    <row r="50" spans="1:23" s="78" customFormat="1" ht="17.25">
      <c r="A50" s="581">
        <v>253</v>
      </c>
      <c r="B50" s="580"/>
      <c r="C50" s="104"/>
      <c r="D50" s="104"/>
      <c r="E50" s="104"/>
      <c r="F50" s="104"/>
      <c r="G50" s="8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84"/>
      <c r="S50" s="84"/>
      <c r="T50" s="84"/>
      <c r="U50" s="84"/>
      <c r="V50" s="84"/>
      <c r="W50" s="85"/>
    </row>
    <row r="51" spans="1:23" s="78" customFormat="1" ht="18" thickBot="1">
      <c r="A51" s="581">
        <v>254</v>
      </c>
      <c r="B51" s="580"/>
      <c r="C51" s="105">
        <f>1950+4944+2740</f>
        <v>9634</v>
      </c>
      <c r="D51" s="105">
        <f>2135+193</f>
        <v>2328</v>
      </c>
      <c r="E51" s="106">
        <v>400</v>
      </c>
      <c r="F51" s="106"/>
      <c r="G51" s="108"/>
      <c r="H51" s="106"/>
      <c r="I51" s="106"/>
      <c r="J51" s="106"/>
      <c r="K51" s="106">
        <v>1500</v>
      </c>
      <c r="L51" s="106"/>
      <c r="M51" s="106"/>
      <c r="N51" s="106"/>
      <c r="O51" s="106"/>
      <c r="P51" s="106"/>
      <c r="Q51" s="106">
        <f>99900</f>
        <v>99900</v>
      </c>
      <c r="R51" s="261"/>
      <c r="S51" s="108"/>
      <c r="T51" s="261"/>
      <c r="U51" s="108"/>
      <c r="V51" s="108"/>
      <c r="W51" s="107"/>
    </row>
    <row r="52" spans="1:23" s="78" customFormat="1" ht="18" thickBot="1">
      <c r="A52" s="578" t="s">
        <v>4</v>
      </c>
      <c r="B52" s="579"/>
      <c r="C52" s="145">
        <f>SUM(C48:C51)</f>
        <v>9634</v>
      </c>
      <c r="D52" s="145">
        <f>SUM(D48:D51)</f>
        <v>2328</v>
      </c>
      <c r="E52" s="145">
        <f>SUM(E48:E51)</f>
        <v>7400</v>
      </c>
      <c r="F52" s="157"/>
      <c r="G52" s="157"/>
      <c r="H52" s="145">
        <f>SUM(H48:H51)</f>
        <v>260</v>
      </c>
      <c r="I52" s="157"/>
      <c r="J52" s="157">
        <f>SUM(J48:J51)</f>
        <v>8000</v>
      </c>
      <c r="K52" s="145">
        <f>SUM(K48:K51)</f>
        <v>1500</v>
      </c>
      <c r="L52" s="145"/>
      <c r="M52" s="145">
        <f>SUM(M48:M51)</f>
        <v>0</v>
      </c>
      <c r="N52" s="145"/>
      <c r="O52" s="145"/>
      <c r="P52" s="145"/>
      <c r="Q52" s="147">
        <f>SUM(Q48:Q51)</f>
        <v>99900</v>
      </c>
      <c r="R52" s="147"/>
      <c r="S52" s="147"/>
      <c r="T52" s="147"/>
      <c r="U52" s="147"/>
      <c r="V52" s="145"/>
      <c r="W52" s="160">
        <f>SUM(C52:V52)</f>
        <v>129022</v>
      </c>
    </row>
    <row r="53" spans="1:23" s="78" customFormat="1" ht="18" thickBot="1">
      <c r="A53" s="578" t="s">
        <v>5</v>
      </c>
      <c r="B53" s="579"/>
      <c r="C53" s="257">
        <v>365748.54</v>
      </c>
      <c r="D53" s="258">
        <v>7866</v>
      </c>
      <c r="E53" s="145">
        <v>27940</v>
      </c>
      <c r="F53" s="145">
        <v>7580</v>
      </c>
      <c r="G53" s="145"/>
      <c r="H53" s="145">
        <v>2430</v>
      </c>
      <c r="I53" s="145">
        <v>47930</v>
      </c>
      <c r="J53" s="145">
        <v>8500</v>
      </c>
      <c r="K53" s="145">
        <v>9784</v>
      </c>
      <c r="L53" s="145"/>
      <c r="M53" s="160"/>
      <c r="N53" s="145"/>
      <c r="O53" s="145"/>
      <c r="P53" s="145">
        <v>15000</v>
      </c>
      <c r="Q53" s="147">
        <v>99900</v>
      </c>
      <c r="R53" s="147">
        <v>22710</v>
      </c>
      <c r="S53" s="147"/>
      <c r="T53" s="147"/>
      <c r="U53" s="147"/>
      <c r="V53" s="147"/>
      <c r="W53" s="160">
        <f>SUM(C53:V53)</f>
        <v>615388.54</v>
      </c>
    </row>
    <row r="54" spans="1:23" s="78" customFormat="1" ht="17.25">
      <c r="A54" s="81">
        <v>270</v>
      </c>
      <c r="B54" s="82"/>
      <c r="C54" s="83"/>
      <c r="D54" s="83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5"/>
    </row>
    <row r="55" spans="1:23" s="78" customFormat="1" ht="17.25">
      <c r="A55" s="576">
        <v>271</v>
      </c>
      <c r="B55" s="577"/>
      <c r="C55" s="499">
        <f>8700+16838</f>
        <v>25538</v>
      </c>
      <c r="D55" s="86"/>
      <c r="E55" s="88"/>
      <c r="F55" s="88"/>
      <c r="G55" s="88"/>
      <c r="H55" s="88">
        <v>4985</v>
      </c>
      <c r="I55" s="88"/>
      <c r="J55" s="88"/>
      <c r="K55" s="88"/>
      <c r="L55" s="88"/>
      <c r="M55" s="88"/>
      <c r="N55" s="88"/>
      <c r="O55" s="88"/>
      <c r="P55" s="88"/>
      <c r="Q55" s="88"/>
      <c r="R55" s="87"/>
      <c r="S55" s="87"/>
      <c r="T55" s="87"/>
      <c r="U55" s="87"/>
      <c r="V55" s="87"/>
      <c r="W55" s="90"/>
    </row>
    <row r="56" spans="1:23" s="78" customFormat="1" ht="17.25">
      <c r="A56" s="576">
        <v>272</v>
      </c>
      <c r="B56" s="577"/>
      <c r="C56" s="86"/>
      <c r="D56" s="86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7"/>
      <c r="S56" s="87"/>
      <c r="T56" s="87"/>
      <c r="U56" s="87"/>
      <c r="V56" s="87"/>
      <c r="W56" s="90"/>
    </row>
    <row r="57" spans="1:23" s="78" customFormat="1" ht="17.25">
      <c r="A57" s="576">
        <v>273</v>
      </c>
      <c r="B57" s="577"/>
      <c r="C57" s="499">
        <v>4123</v>
      </c>
      <c r="D57" s="86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>
        <v>1250</v>
      </c>
      <c r="Q57" s="88"/>
      <c r="R57" s="87"/>
      <c r="S57" s="87"/>
      <c r="T57" s="87"/>
      <c r="U57" s="87"/>
      <c r="V57" s="87"/>
      <c r="W57" s="90"/>
    </row>
    <row r="58" spans="1:23" s="78" customFormat="1" ht="17.25">
      <c r="A58" s="576">
        <v>274</v>
      </c>
      <c r="B58" s="577"/>
      <c r="C58" s="86"/>
      <c r="D58" s="86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7"/>
      <c r="S58" s="87"/>
      <c r="T58" s="87"/>
      <c r="U58" s="87"/>
      <c r="V58" s="87"/>
      <c r="W58" s="90"/>
    </row>
    <row r="59" spans="1:23" s="78" customFormat="1" ht="17.25">
      <c r="A59" s="576">
        <v>275</v>
      </c>
      <c r="B59" s="577"/>
      <c r="C59" s="86"/>
      <c r="D59" s="86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7"/>
      <c r="S59" s="87"/>
      <c r="T59" s="87"/>
      <c r="U59" s="87"/>
      <c r="V59" s="87"/>
      <c r="W59" s="90"/>
    </row>
    <row r="60" spans="1:23" s="78" customFormat="1" ht="17.25">
      <c r="A60" s="576">
        <v>276</v>
      </c>
      <c r="B60" s="577"/>
      <c r="C60" s="86">
        <v>84</v>
      </c>
      <c r="D60" s="86"/>
      <c r="E60" s="88"/>
      <c r="F60" s="88"/>
      <c r="G60" s="88">
        <f>27570+6060</f>
        <v>33630</v>
      </c>
      <c r="H60" s="88">
        <v>252</v>
      </c>
      <c r="I60" s="88"/>
      <c r="J60" s="88"/>
      <c r="K60" s="88"/>
      <c r="L60" s="88"/>
      <c r="M60" s="88">
        <v>4398</v>
      </c>
      <c r="N60" s="88"/>
      <c r="O60" s="88"/>
      <c r="P60" s="88">
        <v>15167</v>
      </c>
      <c r="Q60" s="88"/>
      <c r="R60" s="87"/>
      <c r="S60" s="87"/>
      <c r="T60" s="87"/>
      <c r="U60" s="87"/>
      <c r="V60" s="87"/>
      <c r="W60" s="90"/>
    </row>
    <row r="61" spans="1:23" s="78" customFormat="1" ht="17.25">
      <c r="A61" s="576">
        <v>277</v>
      </c>
      <c r="B61" s="577"/>
      <c r="C61" s="86"/>
      <c r="D61" s="86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7"/>
      <c r="S61" s="87"/>
      <c r="T61" s="87"/>
      <c r="U61" s="87"/>
      <c r="V61" s="87"/>
      <c r="W61" s="90"/>
    </row>
    <row r="62" spans="1:23" s="78" customFormat="1" ht="17.25">
      <c r="A62" s="576">
        <v>279</v>
      </c>
      <c r="B62" s="577"/>
      <c r="C62" s="86"/>
      <c r="D62" s="86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7"/>
      <c r="S62" s="87"/>
      <c r="T62" s="87"/>
      <c r="U62" s="87"/>
      <c r="V62" s="87"/>
      <c r="W62" s="90"/>
    </row>
    <row r="63" spans="1:23" s="78" customFormat="1" ht="17.25">
      <c r="A63" s="576">
        <v>280</v>
      </c>
      <c r="B63" s="577"/>
      <c r="C63" s="86"/>
      <c r="D63" s="86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7"/>
      <c r="S63" s="87"/>
      <c r="T63" s="87"/>
      <c r="U63" s="87"/>
      <c r="V63" s="87"/>
      <c r="W63" s="90"/>
    </row>
    <row r="64" spans="1:23" s="78" customFormat="1" ht="17.25">
      <c r="A64" s="576">
        <v>281</v>
      </c>
      <c r="B64" s="580"/>
      <c r="C64" s="86"/>
      <c r="D64" s="86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7"/>
      <c r="S64" s="87"/>
      <c r="T64" s="87"/>
      <c r="U64" s="87"/>
      <c r="V64" s="87"/>
      <c r="W64" s="90"/>
    </row>
    <row r="65" spans="1:23" s="78" customFormat="1" ht="18" thickBot="1">
      <c r="A65" s="576">
        <v>282</v>
      </c>
      <c r="B65" s="580"/>
      <c r="C65" s="86">
        <f>17140</f>
        <v>17140</v>
      </c>
      <c r="D65" s="86"/>
      <c r="E65" s="88"/>
      <c r="F65" s="88"/>
      <c r="G65" s="88"/>
      <c r="H65" s="88">
        <v>9030</v>
      </c>
      <c r="I65" s="88"/>
      <c r="J65" s="88"/>
      <c r="K65" s="88"/>
      <c r="L65" s="88"/>
      <c r="M65" s="88"/>
      <c r="N65" s="88"/>
      <c r="O65" s="88"/>
      <c r="P65" s="88"/>
      <c r="Q65" s="88"/>
      <c r="R65" s="87"/>
      <c r="S65" s="87"/>
      <c r="T65" s="87"/>
      <c r="U65" s="87"/>
      <c r="V65" s="87"/>
      <c r="W65" s="90"/>
    </row>
    <row r="66" spans="1:23" s="78" customFormat="1" ht="18" thickBot="1">
      <c r="A66" s="578" t="s">
        <v>4</v>
      </c>
      <c r="B66" s="579"/>
      <c r="C66" s="160">
        <f>SUM(C55:C65)</f>
        <v>46885</v>
      </c>
      <c r="D66" s="160"/>
      <c r="E66" s="145"/>
      <c r="F66" s="160"/>
      <c r="G66" s="166">
        <f>SUM(G55:G65)</f>
        <v>33630</v>
      </c>
      <c r="H66" s="145">
        <f>SUM(H55:H65)</f>
        <v>14267</v>
      </c>
      <c r="I66" s="160"/>
      <c r="J66" s="166"/>
      <c r="K66" s="160"/>
      <c r="L66" s="160"/>
      <c r="M66" s="166">
        <f>SUM(M55:M65)</f>
        <v>4398</v>
      </c>
      <c r="N66" s="254"/>
      <c r="O66" s="160"/>
      <c r="P66" s="166">
        <f>SUM(P55:P65)</f>
        <v>16417</v>
      </c>
      <c r="Q66" s="165"/>
      <c r="R66" s="162"/>
      <c r="S66" s="162"/>
      <c r="T66" s="162"/>
      <c r="U66" s="162"/>
      <c r="V66" s="162"/>
      <c r="W66" s="166">
        <f>SUM(C66:V66)</f>
        <v>115597</v>
      </c>
    </row>
    <row r="67" spans="1:23" s="78" customFormat="1" ht="18" thickBot="1">
      <c r="A67" s="578" t="s">
        <v>5</v>
      </c>
      <c r="B67" s="579"/>
      <c r="C67" s="159">
        <v>71244.05</v>
      </c>
      <c r="D67" s="159"/>
      <c r="E67" s="160">
        <v>47396</v>
      </c>
      <c r="F67" s="492"/>
      <c r="G67" s="494">
        <v>61479</v>
      </c>
      <c r="H67" s="166">
        <v>15662</v>
      </c>
      <c r="I67" s="160"/>
      <c r="J67" s="166">
        <v>11915</v>
      </c>
      <c r="K67" s="160"/>
      <c r="L67" s="160"/>
      <c r="M67" s="166">
        <v>72643</v>
      </c>
      <c r="N67" s="166">
        <v>99174</v>
      </c>
      <c r="O67" s="160"/>
      <c r="P67" s="166">
        <v>123373</v>
      </c>
      <c r="Q67" s="165"/>
      <c r="R67" s="162"/>
      <c r="S67" s="162"/>
      <c r="T67" s="162"/>
      <c r="U67" s="162"/>
      <c r="V67" s="162"/>
      <c r="W67" s="160">
        <f>SUM(C67:V67)</f>
        <v>502886.05</v>
      </c>
    </row>
    <row r="68" spans="1:23" s="78" customFormat="1" ht="21.75" customHeight="1">
      <c r="A68" s="72" t="s">
        <v>39</v>
      </c>
      <c r="B68" s="73"/>
      <c r="C68" s="576" t="s">
        <v>7</v>
      </c>
      <c r="D68" s="588"/>
      <c r="E68" s="580"/>
      <c r="F68" s="576" t="s">
        <v>9</v>
      </c>
      <c r="G68" s="577"/>
      <c r="H68" s="576" t="s">
        <v>12</v>
      </c>
      <c r="I68" s="580"/>
      <c r="J68" s="628" t="s">
        <v>36</v>
      </c>
      <c r="K68" s="629"/>
      <c r="L68" s="282" t="s">
        <v>52</v>
      </c>
      <c r="M68" s="576" t="s">
        <v>17</v>
      </c>
      <c r="N68" s="588"/>
      <c r="O68" s="588"/>
      <c r="P68" s="577"/>
      <c r="Q68" s="76"/>
      <c r="R68" s="588" t="s">
        <v>22</v>
      </c>
      <c r="S68" s="577"/>
      <c r="T68" s="76"/>
      <c r="U68" s="76" t="s">
        <v>32</v>
      </c>
      <c r="V68" s="74" t="s">
        <v>25</v>
      </c>
      <c r="W68" s="586" t="s">
        <v>2</v>
      </c>
    </row>
    <row r="69" spans="1:23" s="78" customFormat="1" ht="17.25">
      <c r="A69" s="79" t="s">
        <v>3</v>
      </c>
      <c r="B69" s="80"/>
      <c r="C69" s="75" t="s">
        <v>8</v>
      </c>
      <c r="D69" s="75"/>
      <c r="E69" s="75" t="s">
        <v>11</v>
      </c>
      <c r="F69" s="136" t="s">
        <v>10</v>
      </c>
      <c r="G69" s="136" t="s">
        <v>34</v>
      </c>
      <c r="H69" s="75" t="s">
        <v>13</v>
      </c>
      <c r="I69" s="75" t="s">
        <v>14</v>
      </c>
      <c r="J69" s="144" t="s">
        <v>48</v>
      </c>
      <c r="K69" s="77" t="s">
        <v>37</v>
      </c>
      <c r="L69" s="136" t="s">
        <v>53</v>
      </c>
      <c r="M69" s="75" t="s">
        <v>15</v>
      </c>
      <c r="N69" s="75" t="s">
        <v>16</v>
      </c>
      <c r="O69" s="75" t="s">
        <v>18</v>
      </c>
      <c r="P69" s="75" t="s">
        <v>19</v>
      </c>
      <c r="Q69" s="77"/>
      <c r="R69" s="77" t="s">
        <v>23</v>
      </c>
      <c r="S69" s="77" t="s">
        <v>35</v>
      </c>
      <c r="T69" s="77"/>
      <c r="U69" s="77" t="s">
        <v>33</v>
      </c>
      <c r="V69" s="77" t="s">
        <v>26</v>
      </c>
      <c r="W69" s="587"/>
    </row>
    <row r="70" spans="1:23" s="78" customFormat="1" ht="17.25">
      <c r="A70" s="99">
        <v>300</v>
      </c>
      <c r="B70" s="80"/>
      <c r="C70" s="100"/>
      <c r="D70" s="100"/>
      <c r="E70" s="101"/>
      <c r="F70" s="101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3"/>
    </row>
    <row r="71" spans="1:23" s="78" customFormat="1" ht="17.25">
      <c r="A71" s="581">
        <v>301</v>
      </c>
      <c r="B71" s="580"/>
      <c r="C71" s="127">
        <f>17191.65</f>
        <v>17191.65</v>
      </c>
      <c r="D71" s="127"/>
      <c r="E71" s="101"/>
      <c r="F71" s="101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3"/>
    </row>
    <row r="72" spans="1:23" s="78" customFormat="1" ht="17.25">
      <c r="A72" s="581">
        <v>302</v>
      </c>
      <c r="B72" s="580"/>
      <c r="C72" s="127">
        <v>3720.71</v>
      </c>
      <c r="D72" s="127"/>
      <c r="E72" s="101"/>
      <c r="F72" s="101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3"/>
    </row>
    <row r="73" spans="1:23" s="78" customFormat="1" ht="17.25">
      <c r="A73" s="581">
        <v>303</v>
      </c>
      <c r="B73" s="580"/>
      <c r="C73" s="128">
        <f>1402.46+1630.37+1893.9+1893.9</f>
        <v>6820.629999999999</v>
      </c>
      <c r="D73" s="128"/>
      <c r="E73" s="104"/>
      <c r="F73" s="104"/>
      <c r="G73" s="84"/>
      <c r="H73" s="84"/>
      <c r="I73" s="84"/>
      <c r="J73" s="84"/>
      <c r="K73" s="84"/>
      <c r="L73" s="84"/>
      <c r="M73" s="84"/>
      <c r="N73" s="104"/>
      <c r="O73" s="84"/>
      <c r="P73" s="84"/>
      <c r="Q73" s="84"/>
      <c r="R73" s="84"/>
      <c r="S73" s="84"/>
      <c r="T73" s="84"/>
      <c r="U73" s="84"/>
      <c r="V73" s="84"/>
      <c r="W73" s="85"/>
    </row>
    <row r="74" spans="1:23" s="78" customFormat="1" ht="18" thickBot="1">
      <c r="A74" s="581">
        <v>304</v>
      </c>
      <c r="B74" s="580"/>
      <c r="C74" s="128">
        <v>721</v>
      </c>
      <c r="D74" s="134"/>
      <c r="E74" s="120"/>
      <c r="F74" s="120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121"/>
    </row>
    <row r="75" spans="1:23" s="78" customFormat="1" ht="18" thickBot="1">
      <c r="A75" s="578" t="s">
        <v>4</v>
      </c>
      <c r="B75" s="579"/>
      <c r="C75" s="129">
        <f>SUM(C71:C74)</f>
        <v>28453.989999999998</v>
      </c>
      <c r="D75" s="158"/>
      <c r="E75" s="153"/>
      <c r="F75" s="153"/>
      <c r="G75" s="154"/>
      <c r="H75" s="154"/>
      <c r="I75" s="154"/>
      <c r="J75" s="154"/>
      <c r="K75" s="154"/>
      <c r="L75" s="154"/>
      <c r="M75" s="154"/>
      <c r="N75" s="153"/>
      <c r="O75" s="154"/>
      <c r="P75" s="154"/>
      <c r="Q75" s="155"/>
      <c r="R75" s="155"/>
      <c r="S75" s="155"/>
      <c r="T75" s="155"/>
      <c r="U75" s="155"/>
      <c r="V75" s="155"/>
      <c r="W75" s="158">
        <f>SUM(C75:V75)</f>
        <v>28453.989999999998</v>
      </c>
    </row>
    <row r="76" spans="1:23" s="78" customFormat="1" ht="18" thickBot="1">
      <c r="A76" s="578" t="s">
        <v>5</v>
      </c>
      <c r="B76" s="579"/>
      <c r="C76" s="159">
        <v>140312.64</v>
      </c>
      <c r="D76" s="159"/>
      <c r="E76" s="145"/>
      <c r="F76" s="145"/>
      <c r="G76" s="146"/>
      <c r="H76" s="146"/>
      <c r="I76" s="146"/>
      <c r="J76" s="146"/>
      <c r="K76" s="146"/>
      <c r="L76" s="146"/>
      <c r="M76" s="146"/>
      <c r="N76" s="145"/>
      <c r="O76" s="146"/>
      <c r="P76" s="146"/>
      <c r="Q76" s="149"/>
      <c r="R76" s="149"/>
      <c r="S76" s="149"/>
      <c r="T76" s="149"/>
      <c r="U76" s="149"/>
      <c r="V76" s="149"/>
      <c r="W76" s="160">
        <f>SUM(C76:V76)</f>
        <v>140312.64</v>
      </c>
    </row>
    <row r="77" spans="1:23" s="78" customFormat="1" ht="17.25">
      <c r="A77" s="81">
        <v>400</v>
      </c>
      <c r="B77" s="82"/>
      <c r="C77" s="83"/>
      <c r="D77" s="83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85"/>
    </row>
    <row r="78" spans="1:23" s="78" customFormat="1" ht="18" thickBot="1">
      <c r="A78" s="576">
        <v>403</v>
      </c>
      <c r="B78" s="577"/>
      <c r="C78" s="86"/>
      <c r="D78" s="86"/>
      <c r="E78" s="88"/>
      <c r="F78" s="88"/>
      <c r="G78" s="88"/>
      <c r="H78" s="88"/>
      <c r="I78" s="88">
        <v>339300</v>
      </c>
      <c r="J78" s="88"/>
      <c r="K78" s="88"/>
      <c r="L78" s="88"/>
      <c r="M78" s="88"/>
      <c r="N78" s="89"/>
      <c r="O78" s="88"/>
      <c r="P78" s="88"/>
      <c r="Q78" s="88"/>
      <c r="R78" s="88"/>
      <c r="S78" s="88"/>
      <c r="T78" s="88"/>
      <c r="U78" s="88"/>
      <c r="V78" s="88"/>
      <c r="W78" s="90"/>
    </row>
    <row r="79" spans="1:23" s="78" customFormat="1" ht="18" thickBot="1">
      <c r="A79" s="578" t="s">
        <v>4</v>
      </c>
      <c r="B79" s="579"/>
      <c r="C79" s="145"/>
      <c r="D79" s="145"/>
      <c r="E79" s="145"/>
      <c r="F79" s="145"/>
      <c r="G79" s="145"/>
      <c r="H79" s="145"/>
      <c r="I79" s="145">
        <f>SUM(I78)</f>
        <v>339300</v>
      </c>
      <c r="J79" s="145"/>
      <c r="K79" s="145"/>
      <c r="L79" s="145"/>
      <c r="M79" s="145"/>
      <c r="N79" s="160"/>
      <c r="O79" s="145"/>
      <c r="P79" s="145"/>
      <c r="Q79" s="147"/>
      <c r="R79" s="164"/>
      <c r="S79" s="147"/>
      <c r="T79" s="147"/>
      <c r="U79" s="147"/>
      <c r="V79" s="147"/>
      <c r="W79" s="160">
        <f>SUM(I79:V79)</f>
        <v>339300</v>
      </c>
    </row>
    <row r="80" spans="1:23" s="78" customFormat="1" ht="18" thickBot="1">
      <c r="A80" s="578" t="s">
        <v>5</v>
      </c>
      <c r="B80" s="579"/>
      <c r="C80" s="148"/>
      <c r="D80" s="148"/>
      <c r="E80" s="146"/>
      <c r="F80" s="146"/>
      <c r="G80" s="146"/>
      <c r="H80" s="146"/>
      <c r="I80" s="145">
        <v>440700</v>
      </c>
      <c r="J80" s="145"/>
      <c r="K80" s="151"/>
      <c r="L80" s="146"/>
      <c r="M80" s="146"/>
      <c r="N80" s="262"/>
      <c r="O80" s="146"/>
      <c r="P80" s="145"/>
      <c r="Q80" s="147"/>
      <c r="R80" s="147"/>
      <c r="S80" s="147"/>
      <c r="T80" s="147"/>
      <c r="U80" s="149"/>
      <c r="V80" s="149"/>
      <c r="W80" s="160">
        <v>440700</v>
      </c>
    </row>
    <row r="81" spans="1:23" s="78" customFormat="1" ht="17.25">
      <c r="A81" s="589">
        <v>450</v>
      </c>
      <c r="B81" s="590"/>
      <c r="C81" s="86"/>
      <c r="D81" s="86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90"/>
    </row>
    <row r="82" spans="1:23" s="78" customFormat="1" ht="17.25">
      <c r="A82" s="576">
        <v>451</v>
      </c>
      <c r="B82" s="577"/>
      <c r="C82" s="86"/>
      <c r="D82" s="86"/>
      <c r="E82" s="87"/>
      <c r="F82" s="87"/>
      <c r="G82" s="87"/>
      <c r="H82" s="181"/>
      <c r="I82" s="87"/>
      <c r="J82" s="181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90"/>
    </row>
    <row r="83" spans="1:23" s="78" customFormat="1" ht="17.25">
      <c r="A83" s="576">
        <v>453</v>
      </c>
      <c r="B83" s="577"/>
      <c r="C83" s="86"/>
      <c r="D83" s="86"/>
      <c r="E83" s="87"/>
      <c r="F83" s="87"/>
      <c r="G83" s="87"/>
      <c r="H83" s="87"/>
      <c r="I83" s="87"/>
      <c r="J83" s="181">
        <v>1849000</v>
      </c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90"/>
    </row>
    <row r="84" spans="1:23" s="78" customFormat="1" ht="17.25">
      <c r="A84" s="576">
        <v>455</v>
      </c>
      <c r="B84" s="577"/>
      <c r="C84" s="86"/>
      <c r="D84" s="86"/>
      <c r="E84" s="87"/>
      <c r="F84" s="87"/>
      <c r="G84" s="87"/>
      <c r="H84" s="87"/>
      <c r="I84" s="87"/>
      <c r="J84" s="87"/>
      <c r="K84" s="87"/>
      <c r="L84" s="87"/>
      <c r="M84" s="181"/>
      <c r="N84" s="87"/>
      <c r="O84" s="87"/>
      <c r="P84" s="87"/>
      <c r="Q84" s="87"/>
      <c r="R84" s="87"/>
      <c r="S84" s="87"/>
      <c r="T84" s="87"/>
      <c r="U84" s="87"/>
      <c r="V84" s="87"/>
      <c r="W84" s="90"/>
    </row>
    <row r="85" spans="1:23" s="78" customFormat="1" ht="17.25">
      <c r="A85" s="576">
        <v>456</v>
      </c>
      <c r="B85" s="577"/>
      <c r="C85" s="86"/>
      <c r="D85" s="86"/>
      <c r="E85" s="87"/>
      <c r="F85" s="87"/>
      <c r="G85" s="87"/>
      <c r="H85" s="87"/>
      <c r="I85" s="87"/>
      <c r="J85" s="87"/>
      <c r="K85" s="181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90"/>
    </row>
    <row r="86" spans="1:23" s="78" customFormat="1" ht="17.25">
      <c r="A86" s="576">
        <v>457</v>
      </c>
      <c r="B86" s="577"/>
      <c r="C86" s="86"/>
      <c r="D86" s="86"/>
      <c r="E86" s="87"/>
      <c r="F86" s="87"/>
      <c r="G86" s="87"/>
      <c r="H86" s="87"/>
      <c r="I86" s="87"/>
      <c r="J86" s="87"/>
      <c r="K86" s="181"/>
      <c r="L86" s="87"/>
      <c r="M86" s="87"/>
      <c r="N86" s="87"/>
      <c r="O86" s="87"/>
      <c r="P86" s="88"/>
      <c r="Q86" s="88"/>
      <c r="R86" s="87"/>
      <c r="S86" s="87"/>
      <c r="T86" s="87"/>
      <c r="U86" s="87"/>
      <c r="V86" s="87"/>
      <c r="W86" s="90"/>
    </row>
    <row r="87" spans="1:23" s="78" customFormat="1" ht="17.25">
      <c r="A87" s="576">
        <v>459</v>
      </c>
      <c r="B87" s="577"/>
      <c r="C87" s="86"/>
      <c r="D87" s="86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8"/>
      <c r="Q87" s="88"/>
      <c r="R87" s="87"/>
      <c r="S87" s="87"/>
      <c r="T87" s="87"/>
      <c r="U87" s="87"/>
      <c r="V87" s="87"/>
      <c r="W87" s="90"/>
    </row>
    <row r="88" spans="1:23" s="78" customFormat="1" ht="17.25">
      <c r="A88" s="576">
        <v>460</v>
      </c>
      <c r="B88" s="577"/>
      <c r="C88" s="86"/>
      <c r="D88" s="86"/>
      <c r="E88" s="87"/>
      <c r="F88" s="87"/>
      <c r="G88" s="87"/>
      <c r="H88" s="87"/>
      <c r="I88" s="87"/>
      <c r="J88" s="87"/>
      <c r="K88" s="87"/>
      <c r="L88" s="87"/>
      <c r="M88" s="140"/>
      <c r="N88" s="87"/>
      <c r="O88" s="87"/>
      <c r="P88" s="88"/>
      <c r="Q88" s="88"/>
      <c r="R88" s="87"/>
      <c r="S88" s="87"/>
      <c r="T88" s="87"/>
      <c r="U88" s="87"/>
      <c r="V88" s="87"/>
      <c r="W88" s="90"/>
    </row>
    <row r="89" spans="1:23" s="78" customFormat="1" ht="17.25">
      <c r="A89" s="576">
        <v>461</v>
      </c>
      <c r="B89" s="577"/>
      <c r="C89" s="86"/>
      <c r="D89" s="86"/>
      <c r="E89" s="87"/>
      <c r="F89" s="87"/>
      <c r="G89" s="181"/>
      <c r="H89" s="87"/>
      <c r="I89" s="87"/>
      <c r="J89" s="87"/>
      <c r="K89" s="87"/>
      <c r="L89" s="87"/>
      <c r="M89" s="140"/>
      <c r="N89" s="87"/>
      <c r="O89" s="87"/>
      <c r="P89" s="88"/>
      <c r="Q89" s="88"/>
      <c r="R89" s="87"/>
      <c r="S89" s="87"/>
      <c r="T89" s="87"/>
      <c r="U89" s="87"/>
      <c r="V89" s="87"/>
      <c r="W89" s="90"/>
    </row>
    <row r="90" spans="1:23" s="78" customFormat="1" ht="17.25">
      <c r="A90" s="576">
        <v>466</v>
      </c>
      <c r="B90" s="577"/>
      <c r="C90" s="86"/>
      <c r="D90" s="86"/>
      <c r="E90" s="87"/>
      <c r="F90" s="87"/>
      <c r="G90" s="181"/>
      <c r="H90" s="87"/>
      <c r="I90" s="87"/>
      <c r="J90" s="87"/>
      <c r="K90" s="87"/>
      <c r="L90" s="87"/>
      <c r="M90" s="140"/>
      <c r="N90" s="87"/>
      <c r="O90" s="87"/>
      <c r="P90" s="88"/>
      <c r="Q90" s="88"/>
      <c r="R90" s="87"/>
      <c r="S90" s="87"/>
      <c r="T90" s="87"/>
      <c r="U90" s="87"/>
      <c r="V90" s="87"/>
      <c r="W90" s="90"/>
    </row>
    <row r="91" spans="1:23" s="78" customFormat="1" ht="18" thickBot="1">
      <c r="A91" s="576">
        <v>468</v>
      </c>
      <c r="B91" s="577"/>
      <c r="C91" s="86"/>
      <c r="D91" s="86"/>
      <c r="E91" s="87"/>
      <c r="F91" s="87"/>
      <c r="G91" s="87"/>
      <c r="H91" s="181"/>
      <c r="I91" s="87"/>
      <c r="J91" s="181"/>
      <c r="K91" s="87"/>
      <c r="L91" s="87"/>
      <c r="M91" s="87"/>
      <c r="N91" s="87"/>
      <c r="O91" s="87"/>
      <c r="P91" s="88"/>
      <c r="Q91" s="88"/>
      <c r="R91" s="87"/>
      <c r="S91" s="87"/>
      <c r="T91" s="87"/>
      <c r="U91" s="87"/>
      <c r="V91" s="87"/>
      <c r="W91" s="90"/>
    </row>
    <row r="92" spans="1:23" s="78" customFormat="1" ht="18" thickBot="1">
      <c r="A92" s="578" t="s">
        <v>4</v>
      </c>
      <c r="B92" s="579"/>
      <c r="C92" s="145"/>
      <c r="D92" s="145"/>
      <c r="E92" s="146"/>
      <c r="F92" s="146"/>
      <c r="G92" s="151"/>
      <c r="H92" s="151"/>
      <c r="I92" s="146"/>
      <c r="J92" s="151">
        <f>SUM(J83:J91)</f>
        <v>1849000</v>
      </c>
      <c r="K92" s="151"/>
      <c r="L92" s="146"/>
      <c r="M92" s="151"/>
      <c r="N92" s="146"/>
      <c r="O92" s="146"/>
      <c r="P92" s="145"/>
      <c r="Q92" s="147"/>
      <c r="R92" s="147"/>
      <c r="S92" s="147"/>
      <c r="T92" s="147"/>
      <c r="U92" s="147"/>
      <c r="V92" s="147"/>
      <c r="W92" s="145">
        <f>SUM(J92:V92)</f>
        <v>1849000</v>
      </c>
    </row>
    <row r="93" spans="1:23" s="78" customFormat="1" ht="18" thickBot="1">
      <c r="A93" s="578" t="s">
        <v>5</v>
      </c>
      <c r="B93" s="579"/>
      <c r="C93" s="148">
        <v>6050</v>
      </c>
      <c r="D93" s="148"/>
      <c r="E93" s="145"/>
      <c r="F93" s="145">
        <v>6340</v>
      </c>
      <c r="G93" s="151"/>
      <c r="H93" s="151"/>
      <c r="I93" s="146"/>
      <c r="J93" s="151">
        <v>1915100</v>
      </c>
      <c r="K93" s="151"/>
      <c r="L93" s="151"/>
      <c r="M93" s="151"/>
      <c r="N93" s="146"/>
      <c r="O93" s="146"/>
      <c r="P93" s="145">
        <v>70000</v>
      </c>
      <c r="Q93" s="147"/>
      <c r="R93" s="149"/>
      <c r="S93" s="149"/>
      <c r="T93" s="149"/>
      <c r="U93" s="149"/>
      <c r="V93" s="149"/>
      <c r="W93" s="145">
        <f>SUM(C93:V93)</f>
        <v>1997490</v>
      </c>
    </row>
    <row r="94" spans="1:23" s="78" customFormat="1" ht="17.25">
      <c r="A94" s="99">
        <v>500</v>
      </c>
      <c r="B94" s="80"/>
      <c r="C94" s="100"/>
      <c r="D94" s="100"/>
      <c r="E94" s="101"/>
      <c r="F94" s="101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3"/>
    </row>
    <row r="95" spans="1:23" s="78" customFormat="1" ht="17.25">
      <c r="A95" s="581">
        <v>501</v>
      </c>
      <c r="B95" s="580"/>
      <c r="C95" s="83"/>
      <c r="D95" s="83"/>
      <c r="E95" s="104"/>
      <c r="F95" s="104"/>
      <c r="G95" s="84"/>
      <c r="H95" s="84"/>
      <c r="I95" s="84"/>
      <c r="J95" s="84"/>
      <c r="K95" s="84"/>
      <c r="L95" s="84"/>
      <c r="M95" s="84"/>
      <c r="N95" s="104"/>
      <c r="O95" s="84"/>
      <c r="P95" s="84"/>
      <c r="Q95" s="84"/>
      <c r="R95" s="84"/>
      <c r="S95" s="84"/>
      <c r="T95" s="84"/>
      <c r="U95" s="84"/>
      <c r="V95" s="84"/>
      <c r="W95" s="85"/>
    </row>
    <row r="96" spans="1:23" s="78" customFormat="1" ht="18" thickBot="1">
      <c r="A96" s="624">
        <v>526</v>
      </c>
      <c r="B96" s="625"/>
      <c r="C96" s="105"/>
      <c r="D96" s="105"/>
      <c r="E96" s="106"/>
      <c r="F96" s="106"/>
      <c r="G96" s="108"/>
      <c r="H96" s="108"/>
      <c r="I96" s="108"/>
      <c r="J96" s="108"/>
      <c r="K96" s="108"/>
      <c r="L96" s="108"/>
      <c r="M96" s="187">
        <v>83200</v>
      </c>
      <c r="N96" s="106"/>
      <c r="O96" s="108"/>
      <c r="P96" s="108"/>
      <c r="Q96" s="481"/>
      <c r="R96" s="481"/>
      <c r="S96" s="481"/>
      <c r="T96" s="481"/>
      <c r="U96" s="481"/>
      <c r="V96" s="481"/>
      <c r="W96" s="107"/>
    </row>
    <row r="97" spans="1:23" s="78" customFormat="1" ht="18" thickBot="1">
      <c r="A97" s="578" t="s">
        <v>4</v>
      </c>
      <c r="B97" s="579"/>
      <c r="C97" s="145"/>
      <c r="D97" s="145"/>
      <c r="E97" s="145"/>
      <c r="F97" s="145"/>
      <c r="G97" s="146"/>
      <c r="H97" s="146"/>
      <c r="I97" s="146"/>
      <c r="J97" s="146"/>
      <c r="K97" s="146"/>
      <c r="L97" s="146"/>
      <c r="M97" s="529">
        <f>SUM(M96)</f>
        <v>83200</v>
      </c>
      <c r="N97" s="145"/>
      <c r="O97" s="146"/>
      <c r="P97" s="146"/>
      <c r="Q97" s="149"/>
      <c r="R97" s="149"/>
      <c r="S97" s="149"/>
      <c r="T97" s="149"/>
      <c r="U97" s="149"/>
      <c r="V97" s="149"/>
      <c r="W97" s="145">
        <f>SUM(M97:V97)</f>
        <v>83200</v>
      </c>
    </row>
    <row r="98" spans="1:23" s="78" customFormat="1" ht="18" thickBot="1">
      <c r="A98" s="578" t="s">
        <v>5</v>
      </c>
      <c r="B98" s="579"/>
      <c r="C98" s="159"/>
      <c r="D98" s="148"/>
      <c r="E98" s="145"/>
      <c r="F98" s="145"/>
      <c r="G98" s="146"/>
      <c r="H98" s="146"/>
      <c r="I98" s="146"/>
      <c r="J98" s="151"/>
      <c r="K98" s="146"/>
      <c r="L98" s="146"/>
      <c r="M98" s="160">
        <v>83200</v>
      </c>
      <c r="N98" s="145"/>
      <c r="O98" s="146"/>
      <c r="P98" s="146"/>
      <c r="Q98" s="149"/>
      <c r="R98" s="149"/>
      <c r="S98" s="149"/>
      <c r="T98" s="149"/>
      <c r="U98" s="149"/>
      <c r="V98" s="149"/>
      <c r="W98" s="160">
        <f>SUM(M98:V98)</f>
        <v>83200</v>
      </c>
    </row>
    <row r="99" spans="1:23" ht="21.75">
      <c r="A99" s="623"/>
      <c r="B99" s="623"/>
      <c r="C99" s="118"/>
      <c r="D99" s="118"/>
      <c r="E99" s="118"/>
      <c r="F99" s="118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</row>
    <row r="100" spans="1:23" ht="21.75">
      <c r="A100" s="622"/>
      <c r="B100" s="622"/>
      <c r="C100" s="118"/>
      <c r="D100" s="118"/>
      <c r="E100" s="118"/>
      <c r="F100" s="118"/>
      <c r="G100" s="119"/>
      <c r="H100" s="119"/>
      <c r="I100" s="119"/>
      <c r="J100" s="119"/>
      <c r="K100" s="119"/>
      <c r="L100" s="119"/>
      <c r="M100" s="234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</row>
    <row r="101" spans="1:23" ht="21.75">
      <c r="A101" s="622"/>
      <c r="B101" s="622"/>
      <c r="C101" s="118"/>
      <c r="D101" s="118"/>
      <c r="E101" s="118"/>
      <c r="F101" s="118"/>
      <c r="G101" s="119"/>
      <c r="H101" s="119"/>
      <c r="I101" s="119"/>
      <c r="J101" s="119"/>
      <c r="K101" s="119"/>
      <c r="L101" s="234"/>
      <c r="M101" s="9"/>
      <c r="N101" s="234"/>
      <c r="O101" s="119"/>
      <c r="P101" s="118"/>
      <c r="Q101" s="118"/>
      <c r="R101" s="119"/>
      <c r="S101" s="119"/>
      <c r="T101" s="119"/>
      <c r="U101" s="119"/>
      <c r="V101" s="119"/>
      <c r="W101" s="234"/>
    </row>
    <row r="102" spans="1:23" ht="21.75">
      <c r="A102" s="626"/>
      <c r="B102" s="626"/>
      <c r="C102" s="118"/>
      <c r="D102" s="118"/>
      <c r="E102" s="118"/>
      <c r="F102" s="118"/>
      <c r="G102" s="119"/>
      <c r="H102" s="119"/>
      <c r="I102" s="119"/>
      <c r="J102" s="119"/>
      <c r="K102" s="119"/>
      <c r="L102" s="234"/>
      <c r="M102" s="493"/>
      <c r="N102" s="119"/>
      <c r="O102" s="119"/>
      <c r="P102" s="118"/>
      <c r="Q102" s="118"/>
      <c r="R102" s="119"/>
      <c r="S102" s="119"/>
      <c r="T102" s="119"/>
      <c r="U102" s="119"/>
      <c r="V102" s="119"/>
      <c r="W102" s="234"/>
    </row>
    <row r="103" spans="1:23" ht="21.75">
      <c r="A103" s="626"/>
      <c r="B103" s="626"/>
      <c r="C103" s="118"/>
      <c r="D103" s="118"/>
      <c r="E103" s="118"/>
      <c r="F103" s="118"/>
      <c r="G103" s="119"/>
      <c r="H103" s="119"/>
      <c r="I103" s="119"/>
      <c r="J103" s="119"/>
      <c r="K103" s="119"/>
      <c r="L103" s="234"/>
      <c r="M103" s="493"/>
      <c r="N103" s="119"/>
      <c r="O103" s="119"/>
      <c r="P103" s="118"/>
      <c r="Q103" s="118"/>
      <c r="R103" s="119"/>
      <c r="S103" s="119"/>
      <c r="T103" s="119"/>
      <c r="U103" s="119"/>
      <c r="V103" s="119"/>
      <c r="W103" s="234"/>
    </row>
  </sheetData>
  <mergeCells count="103">
    <mergeCell ref="J68:K68"/>
    <mergeCell ref="F34:G34"/>
    <mergeCell ref="W34:W35"/>
    <mergeCell ref="C68:E68"/>
    <mergeCell ref="H68:I68"/>
    <mergeCell ref="M68:P68"/>
    <mergeCell ref="R68:S68"/>
    <mergeCell ref="W68:W69"/>
    <mergeCell ref="C34:E34"/>
    <mergeCell ref="H34:I34"/>
    <mergeCell ref="M34:P34"/>
    <mergeCell ref="R34:S34"/>
    <mergeCell ref="A98:B98"/>
    <mergeCell ref="A67:B67"/>
    <mergeCell ref="A76:B76"/>
    <mergeCell ref="A37:B37"/>
    <mergeCell ref="A38:B38"/>
    <mergeCell ref="A39:B39"/>
    <mergeCell ref="A40:B40"/>
    <mergeCell ref="A41:B41"/>
    <mergeCell ref="A42:B42"/>
    <mergeCell ref="A27:B27"/>
    <mergeCell ref="A30:B30"/>
    <mergeCell ref="A28:B28"/>
    <mergeCell ref="A29:B29"/>
    <mergeCell ref="A1:W1"/>
    <mergeCell ref="A2:W2"/>
    <mergeCell ref="A3:W3"/>
    <mergeCell ref="C4:E4"/>
    <mergeCell ref="H4:I4"/>
    <mergeCell ref="W4:W5"/>
    <mergeCell ref="M4:P4"/>
    <mergeCell ref="R4:S4"/>
    <mergeCell ref="F4:G4"/>
    <mergeCell ref="A7:B7"/>
    <mergeCell ref="A8:B8"/>
    <mergeCell ref="A9:B9"/>
    <mergeCell ref="A11:B11"/>
    <mergeCell ref="A10:B10"/>
    <mergeCell ref="A12:B12"/>
    <mergeCell ref="A13:B13"/>
    <mergeCell ref="A15:B15"/>
    <mergeCell ref="A16:B16"/>
    <mergeCell ref="A17:B17"/>
    <mergeCell ref="A18:B18"/>
    <mergeCell ref="A19:B19"/>
    <mergeCell ref="A20:B20"/>
    <mergeCell ref="A22:B22"/>
    <mergeCell ref="A23:B23"/>
    <mergeCell ref="A24:B24"/>
    <mergeCell ref="A25:B25"/>
    <mergeCell ref="A43:B43"/>
    <mergeCell ref="A44:B44"/>
    <mergeCell ref="A45:B45"/>
    <mergeCell ref="A46:B46"/>
    <mergeCell ref="A48:B48"/>
    <mergeCell ref="A49:B49"/>
    <mergeCell ref="A50:B50"/>
    <mergeCell ref="A51:B51"/>
    <mergeCell ref="A52:B52"/>
    <mergeCell ref="A53:B53"/>
    <mergeCell ref="A56:B56"/>
    <mergeCell ref="A57:B57"/>
    <mergeCell ref="A58:B58"/>
    <mergeCell ref="A55:B55"/>
    <mergeCell ref="A59:B59"/>
    <mergeCell ref="A60:B60"/>
    <mergeCell ref="A61:B61"/>
    <mergeCell ref="A63:B63"/>
    <mergeCell ref="A64:B64"/>
    <mergeCell ref="A65:B65"/>
    <mergeCell ref="A62:B62"/>
    <mergeCell ref="A66:B66"/>
    <mergeCell ref="A71:B71"/>
    <mergeCell ref="A72:B72"/>
    <mergeCell ref="A73:B73"/>
    <mergeCell ref="A87:B87"/>
    <mergeCell ref="A83:B83"/>
    <mergeCell ref="A74:B74"/>
    <mergeCell ref="A75:B75"/>
    <mergeCell ref="A78:B78"/>
    <mergeCell ref="A79:B79"/>
    <mergeCell ref="A80:B80"/>
    <mergeCell ref="A81:B81"/>
    <mergeCell ref="A82:B82"/>
    <mergeCell ref="A84:B84"/>
    <mergeCell ref="A102:B102"/>
    <mergeCell ref="A103:B103"/>
    <mergeCell ref="F68:G68"/>
    <mergeCell ref="A97:B97"/>
    <mergeCell ref="A92:B92"/>
    <mergeCell ref="A93:B93"/>
    <mergeCell ref="A95:B95"/>
    <mergeCell ref="A85:B85"/>
    <mergeCell ref="A86:B86"/>
    <mergeCell ref="A88:B88"/>
    <mergeCell ref="A89:B89"/>
    <mergeCell ref="A100:B100"/>
    <mergeCell ref="A99:B99"/>
    <mergeCell ref="A101:B101"/>
    <mergeCell ref="A91:B91"/>
    <mergeCell ref="A90:B90"/>
    <mergeCell ref="A96:B96"/>
  </mergeCells>
  <printOptions/>
  <pageMargins left="0.14" right="0.14" top="0.3" bottom="0.2" header="0.22" footer="0.26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95"/>
  <sheetViews>
    <sheetView zoomScale="90" zoomScaleNormal="90" workbookViewId="0" topLeftCell="A70">
      <selection activeCell="O83" sqref="O83"/>
    </sheetView>
  </sheetViews>
  <sheetFormatPr defaultColWidth="9.140625" defaultRowHeight="21.75"/>
  <cols>
    <col min="1" max="1" width="7.8515625" style="0" customWidth="1"/>
    <col min="2" max="2" width="6.28125" style="0" customWidth="1"/>
    <col min="3" max="3" width="9.57421875" style="0" customWidth="1"/>
    <col min="4" max="4" width="8.28125" style="0" customWidth="1"/>
    <col min="5" max="5" width="10.140625" style="0" customWidth="1"/>
    <col min="6" max="6" width="7.00390625" style="0" customWidth="1"/>
    <col min="7" max="7" width="6.8515625" style="0" customWidth="1"/>
    <col min="8" max="8" width="7.8515625" style="0" customWidth="1"/>
    <col min="9" max="9" width="8.140625" style="0" customWidth="1"/>
    <col min="10" max="10" width="9.57421875" style="0" customWidth="1"/>
    <col min="11" max="11" width="6.140625" style="0" customWidth="1"/>
    <col min="12" max="12" width="4.57421875" style="0" customWidth="1"/>
    <col min="13" max="13" width="0.13671875" style="0" hidden="1" customWidth="1"/>
    <col min="14" max="14" width="3.28125" style="0" customWidth="1"/>
    <col min="15" max="15" width="7.28125" style="0" customWidth="1"/>
    <col min="16" max="17" width="6.421875" style="0" customWidth="1"/>
    <col min="18" max="18" width="7.8515625" style="0" customWidth="1"/>
    <col min="19" max="19" width="7.57421875" style="0" customWidth="1"/>
    <col min="20" max="20" width="6.8515625" style="0" customWidth="1"/>
    <col min="21" max="21" width="5.421875" style="0" customWidth="1"/>
    <col min="22" max="22" width="5.140625" style="0" customWidth="1"/>
    <col min="23" max="23" width="6.28125" style="0" customWidth="1"/>
    <col min="24" max="24" width="11.00390625" style="0" customWidth="1"/>
  </cols>
  <sheetData>
    <row r="1" spans="1:24" ht="23.25">
      <c r="A1" s="584" t="s">
        <v>0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  <c r="R1" s="584"/>
      <c r="S1" s="584"/>
      <c r="T1" s="584"/>
      <c r="U1" s="584"/>
      <c r="V1" s="584"/>
      <c r="W1" s="584"/>
      <c r="X1" s="584"/>
    </row>
    <row r="2" spans="1:24" ht="23.25">
      <c r="A2" s="584" t="s">
        <v>27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</row>
    <row r="3" spans="1:24" ht="23.25">
      <c r="A3" s="585" t="s">
        <v>59</v>
      </c>
      <c r="B3" s="585"/>
      <c r="C3" s="585"/>
      <c r="D3" s="585"/>
      <c r="E3" s="585"/>
      <c r="F3" s="585"/>
      <c r="G3" s="585"/>
      <c r="H3" s="585"/>
      <c r="I3" s="585"/>
      <c r="J3" s="630"/>
      <c r="K3" s="630"/>
      <c r="L3" s="630"/>
      <c r="M3" s="630"/>
      <c r="N3" s="630"/>
      <c r="O3" s="585"/>
      <c r="P3" s="585"/>
      <c r="Q3" s="585"/>
      <c r="R3" s="585"/>
      <c r="S3" s="585"/>
      <c r="T3" s="585"/>
      <c r="U3" s="585"/>
      <c r="V3" s="585"/>
      <c r="W3" s="585"/>
      <c r="X3" s="585"/>
    </row>
    <row r="4" spans="1:24" s="78" customFormat="1" ht="21.75" customHeight="1">
      <c r="A4" s="72" t="s">
        <v>41</v>
      </c>
      <c r="B4" s="73"/>
      <c r="C4" s="576" t="s">
        <v>7</v>
      </c>
      <c r="D4" s="588"/>
      <c r="E4" s="580"/>
      <c r="F4" s="576" t="s">
        <v>9</v>
      </c>
      <c r="G4" s="577"/>
      <c r="H4" s="576" t="s">
        <v>12</v>
      </c>
      <c r="I4" s="588"/>
      <c r="J4" s="74"/>
      <c r="K4" s="236" t="s">
        <v>36</v>
      </c>
      <c r="L4" s="235"/>
      <c r="M4" s="236"/>
      <c r="N4" s="236"/>
      <c r="O4" s="576" t="s">
        <v>17</v>
      </c>
      <c r="P4" s="588"/>
      <c r="Q4" s="588"/>
      <c r="R4" s="577"/>
      <c r="S4" s="143" t="s">
        <v>20</v>
      </c>
      <c r="T4" s="576" t="s">
        <v>22</v>
      </c>
      <c r="U4" s="580"/>
      <c r="V4" s="75" t="s">
        <v>32</v>
      </c>
      <c r="W4" s="74" t="s">
        <v>25</v>
      </c>
      <c r="X4" s="586" t="s">
        <v>2</v>
      </c>
    </row>
    <row r="5" spans="1:24" s="78" customFormat="1" ht="17.25">
      <c r="A5" s="79" t="s">
        <v>3</v>
      </c>
      <c r="B5" s="80"/>
      <c r="C5" s="75" t="s">
        <v>8</v>
      </c>
      <c r="D5" s="136" t="s">
        <v>51</v>
      </c>
      <c r="E5" s="75" t="s">
        <v>11</v>
      </c>
      <c r="F5" s="75" t="s">
        <v>10</v>
      </c>
      <c r="G5" s="75" t="s">
        <v>34</v>
      </c>
      <c r="H5" s="75" t="s">
        <v>13</v>
      </c>
      <c r="I5" s="75" t="s">
        <v>14</v>
      </c>
      <c r="J5" s="144" t="s">
        <v>48</v>
      </c>
      <c r="K5" s="77" t="s">
        <v>37</v>
      </c>
      <c r="L5" s="77" t="s">
        <v>40</v>
      </c>
      <c r="M5" s="77"/>
      <c r="N5" s="77"/>
      <c r="O5" s="75" t="s">
        <v>15</v>
      </c>
      <c r="P5" s="75" t="s">
        <v>16</v>
      </c>
      <c r="Q5" s="75" t="s">
        <v>18</v>
      </c>
      <c r="R5" s="75" t="s">
        <v>19</v>
      </c>
      <c r="S5" s="144" t="s">
        <v>21</v>
      </c>
      <c r="T5" s="77" t="s">
        <v>23</v>
      </c>
      <c r="U5" s="77" t="s">
        <v>35</v>
      </c>
      <c r="V5" s="77" t="s">
        <v>33</v>
      </c>
      <c r="W5" s="77" t="s">
        <v>26</v>
      </c>
      <c r="X5" s="587"/>
    </row>
    <row r="6" spans="1:24" s="78" customFormat="1" ht="17.25">
      <c r="A6" s="81" t="s">
        <v>6</v>
      </c>
      <c r="B6" s="82"/>
      <c r="C6" s="83"/>
      <c r="D6" s="83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5"/>
    </row>
    <row r="7" spans="1:24" s="78" customFormat="1" ht="17.25">
      <c r="A7" s="576" t="s">
        <v>28</v>
      </c>
      <c r="B7" s="580"/>
      <c r="C7" s="86"/>
      <c r="D7" s="86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8"/>
      <c r="S7" s="88"/>
      <c r="T7" s="87"/>
      <c r="U7" s="87"/>
      <c r="V7" s="87"/>
      <c r="W7" s="87"/>
      <c r="X7" s="90"/>
    </row>
    <row r="8" spans="1:24" s="78" customFormat="1" ht="17.25">
      <c r="A8" s="576" t="s">
        <v>29</v>
      </c>
      <c r="B8" s="580"/>
      <c r="C8" s="86"/>
      <c r="D8" s="86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140">
        <v>25991</v>
      </c>
      <c r="X8" s="90"/>
    </row>
    <row r="9" spans="1:24" s="78" customFormat="1" ht="17.25">
      <c r="A9" s="576" t="s">
        <v>30</v>
      </c>
      <c r="B9" s="580"/>
      <c r="C9" s="86"/>
      <c r="D9" s="86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140"/>
      <c r="X9" s="90"/>
    </row>
    <row r="10" spans="1:24" s="78" customFormat="1" ht="17.25">
      <c r="A10" s="576" t="s">
        <v>31</v>
      </c>
      <c r="B10" s="580"/>
      <c r="C10" s="104"/>
      <c r="D10" s="10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142">
        <v>177110</v>
      </c>
      <c r="X10" s="142"/>
    </row>
    <row r="11" spans="1:24" s="78" customFormat="1" ht="18" thickBot="1">
      <c r="A11" s="582" t="s">
        <v>55</v>
      </c>
      <c r="B11" s="583"/>
      <c r="C11" s="106"/>
      <c r="D11" s="106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481"/>
      <c r="T11" s="481"/>
      <c r="U11" s="481"/>
      <c r="V11" s="481"/>
      <c r="W11" s="495">
        <f>3000+2000</f>
        <v>5000</v>
      </c>
      <c r="X11" s="497"/>
    </row>
    <row r="12" spans="1:24" s="78" customFormat="1" ht="18" thickBot="1">
      <c r="A12" s="578" t="s">
        <v>4</v>
      </c>
      <c r="B12" s="579"/>
      <c r="C12" s="145"/>
      <c r="D12" s="145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5"/>
      <c r="S12" s="147"/>
      <c r="T12" s="147"/>
      <c r="U12" s="147"/>
      <c r="V12" s="147"/>
      <c r="W12" s="165">
        <f>SUM(W8:W11)</f>
        <v>208101</v>
      </c>
      <c r="X12" s="166">
        <f>SUM(W12)</f>
        <v>208101</v>
      </c>
    </row>
    <row r="13" spans="1:24" s="78" customFormat="1" ht="18" thickBot="1">
      <c r="A13" s="578" t="s">
        <v>5</v>
      </c>
      <c r="B13" s="579"/>
      <c r="C13" s="148"/>
      <c r="D13" s="148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5"/>
      <c r="S13" s="147"/>
      <c r="T13" s="149"/>
      <c r="U13" s="149"/>
      <c r="V13" s="149"/>
      <c r="W13" s="165">
        <v>674532</v>
      </c>
      <c r="X13" s="166">
        <v>674532</v>
      </c>
    </row>
    <row r="14" spans="1:24" s="78" customFormat="1" ht="17.25">
      <c r="A14" s="99">
        <v>100</v>
      </c>
      <c r="B14" s="80"/>
      <c r="C14" s="100"/>
      <c r="D14" s="100"/>
      <c r="E14" s="101"/>
      <c r="F14" s="101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3"/>
    </row>
    <row r="15" spans="1:24" s="78" customFormat="1" ht="17.25">
      <c r="A15" s="581">
        <v>101</v>
      </c>
      <c r="B15" s="580"/>
      <c r="C15" s="100">
        <f>68300+13800+103500</f>
        <v>185600</v>
      </c>
      <c r="D15" s="100"/>
      <c r="E15" s="101"/>
      <c r="F15" s="101"/>
      <c r="G15" s="103"/>
      <c r="H15" s="101"/>
      <c r="I15" s="102"/>
      <c r="J15" s="102"/>
      <c r="K15" s="102"/>
      <c r="L15" s="102"/>
      <c r="M15" s="102"/>
      <c r="N15" s="102"/>
      <c r="O15" s="101"/>
      <c r="P15" s="102"/>
      <c r="Q15" s="102"/>
      <c r="R15" s="102"/>
      <c r="S15" s="102"/>
      <c r="T15" s="102"/>
      <c r="U15" s="102"/>
      <c r="V15" s="102"/>
      <c r="W15" s="102"/>
      <c r="X15" s="103"/>
    </row>
    <row r="16" spans="1:24" s="78" customFormat="1" ht="17.25">
      <c r="A16" s="581">
        <v>102</v>
      </c>
      <c r="B16" s="580"/>
      <c r="C16" s="100">
        <v>135000</v>
      </c>
      <c r="D16" s="100"/>
      <c r="E16" s="101">
        <v>54130</v>
      </c>
      <c r="F16" s="101"/>
      <c r="G16" s="103"/>
      <c r="H16" s="101">
        <v>10660</v>
      </c>
      <c r="I16" s="102"/>
      <c r="J16" s="173">
        <v>21560</v>
      </c>
      <c r="K16" s="102"/>
      <c r="L16" s="102"/>
      <c r="M16" s="102"/>
      <c r="N16" s="102"/>
      <c r="O16" s="101">
        <v>41850</v>
      </c>
      <c r="P16" s="102"/>
      <c r="Q16" s="102"/>
      <c r="R16" s="135"/>
      <c r="S16" s="135"/>
      <c r="T16" s="102"/>
      <c r="U16" s="102"/>
      <c r="V16" s="102"/>
      <c r="W16" s="102"/>
      <c r="X16" s="103"/>
    </row>
    <row r="17" spans="1:24" s="78" customFormat="1" ht="17.25">
      <c r="A17" s="581">
        <v>103</v>
      </c>
      <c r="B17" s="580"/>
      <c r="C17" s="104">
        <v>4140</v>
      </c>
      <c r="D17" s="104"/>
      <c r="E17" s="104">
        <v>4500</v>
      </c>
      <c r="F17" s="104"/>
      <c r="G17" s="85"/>
      <c r="H17" s="104">
        <v>1040</v>
      </c>
      <c r="I17" s="84"/>
      <c r="J17" s="142">
        <v>1500</v>
      </c>
      <c r="K17" s="84"/>
      <c r="L17" s="84"/>
      <c r="M17" s="84"/>
      <c r="N17" s="84"/>
      <c r="O17" s="104">
        <v>1500</v>
      </c>
      <c r="P17" s="104"/>
      <c r="Q17" s="84"/>
      <c r="R17" s="141"/>
      <c r="S17" s="141"/>
      <c r="T17" s="84"/>
      <c r="U17" s="84"/>
      <c r="V17" s="84"/>
      <c r="W17" s="84"/>
      <c r="X17" s="85"/>
    </row>
    <row r="18" spans="1:24" s="78" customFormat="1" ht="18" thickBot="1">
      <c r="A18" s="581">
        <v>105</v>
      </c>
      <c r="B18" s="580"/>
      <c r="C18" s="105">
        <v>3500</v>
      </c>
      <c r="D18" s="105"/>
      <c r="E18" s="106"/>
      <c r="F18" s="106"/>
      <c r="G18" s="107"/>
      <c r="H18" s="106"/>
      <c r="I18" s="108"/>
      <c r="J18" s="108"/>
      <c r="K18" s="108"/>
      <c r="L18" s="108"/>
      <c r="M18" s="108"/>
      <c r="N18" s="108"/>
      <c r="O18" s="106"/>
      <c r="P18" s="108"/>
      <c r="Q18" s="108"/>
      <c r="R18" s="108"/>
      <c r="S18" s="108"/>
      <c r="T18" s="108"/>
      <c r="U18" s="108"/>
      <c r="V18" s="108"/>
      <c r="W18" s="108"/>
      <c r="X18" s="107"/>
    </row>
    <row r="19" spans="1:24" s="78" customFormat="1" ht="18" thickBot="1">
      <c r="A19" s="578" t="s">
        <v>4</v>
      </c>
      <c r="B19" s="579"/>
      <c r="C19" s="145">
        <f>SUM(C15:C18)</f>
        <v>328240</v>
      </c>
      <c r="D19" s="145"/>
      <c r="E19" s="145">
        <f>SUM(E15:E18)</f>
        <v>58630</v>
      </c>
      <c r="F19" s="145"/>
      <c r="G19" s="150"/>
      <c r="H19" s="145">
        <f>SUM(H15:H18)</f>
        <v>11700</v>
      </c>
      <c r="I19" s="146"/>
      <c r="J19" s="160">
        <f>SUM(J15:J18)</f>
        <v>23060</v>
      </c>
      <c r="K19" s="146"/>
      <c r="L19" s="146"/>
      <c r="M19" s="146"/>
      <c r="N19" s="146"/>
      <c r="O19" s="145">
        <f>SUM(O15:O18)</f>
        <v>43350</v>
      </c>
      <c r="P19" s="145"/>
      <c r="Q19" s="146"/>
      <c r="R19" s="151"/>
      <c r="S19" s="152"/>
      <c r="T19" s="149"/>
      <c r="U19" s="149"/>
      <c r="V19" s="149"/>
      <c r="W19" s="149"/>
      <c r="X19" s="160">
        <f>SUM(C19:W19)</f>
        <v>464980</v>
      </c>
    </row>
    <row r="20" spans="1:24" s="78" customFormat="1" ht="18" thickBot="1">
      <c r="A20" s="578" t="s">
        <v>5</v>
      </c>
      <c r="B20" s="579"/>
      <c r="C20" s="224">
        <v>2283656</v>
      </c>
      <c r="D20" s="148"/>
      <c r="E20" s="160">
        <v>402666.5</v>
      </c>
      <c r="F20" s="145"/>
      <c r="G20" s="146"/>
      <c r="H20" s="145">
        <v>81900</v>
      </c>
      <c r="I20" s="146"/>
      <c r="J20" s="160">
        <v>154672</v>
      </c>
      <c r="K20" s="146"/>
      <c r="L20" s="146"/>
      <c r="M20" s="146"/>
      <c r="N20" s="146"/>
      <c r="O20" s="151">
        <v>297870</v>
      </c>
      <c r="P20" s="145"/>
      <c r="Q20" s="146"/>
      <c r="R20" s="151"/>
      <c r="S20" s="152"/>
      <c r="T20" s="149"/>
      <c r="U20" s="149"/>
      <c r="V20" s="149"/>
      <c r="W20" s="149"/>
      <c r="X20" s="160">
        <f>SUM(C20:W20)</f>
        <v>3220764.5</v>
      </c>
    </row>
    <row r="21" spans="1:24" s="78" customFormat="1" ht="17.25">
      <c r="A21" s="111">
        <v>120</v>
      </c>
      <c r="B21" s="112"/>
      <c r="C21" s="113"/>
      <c r="D21" s="113"/>
      <c r="E21" s="114"/>
      <c r="F21" s="114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6"/>
    </row>
    <row r="22" spans="1:24" s="78" customFormat="1" ht="17.25">
      <c r="A22" s="581">
        <v>121</v>
      </c>
      <c r="B22" s="580"/>
      <c r="C22" s="104">
        <v>11510</v>
      </c>
      <c r="D22" s="104"/>
      <c r="E22" s="104"/>
      <c r="F22" s="104">
        <v>12200</v>
      </c>
      <c r="G22" s="104"/>
      <c r="H22" s="104"/>
      <c r="I22" s="104"/>
      <c r="J22" s="104">
        <v>20620</v>
      </c>
      <c r="K22" s="104"/>
      <c r="L22" s="104"/>
      <c r="M22" s="104"/>
      <c r="N22" s="104"/>
      <c r="O22" s="104"/>
      <c r="P22" s="104"/>
      <c r="Q22" s="104"/>
      <c r="R22" s="104"/>
      <c r="S22" s="104"/>
      <c r="T22" s="84"/>
      <c r="U22" s="84"/>
      <c r="V22" s="84"/>
      <c r="W22" s="84"/>
      <c r="X22" s="85"/>
    </row>
    <row r="23" spans="1:24" s="78" customFormat="1" ht="18" thickBot="1">
      <c r="A23" s="581">
        <v>122</v>
      </c>
      <c r="B23" s="580"/>
      <c r="C23" s="105">
        <v>190</v>
      </c>
      <c r="D23" s="105"/>
      <c r="E23" s="106"/>
      <c r="F23" s="106"/>
      <c r="G23" s="106"/>
      <c r="H23" s="106"/>
      <c r="I23" s="106"/>
      <c r="J23" s="106">
        <v>1500</v>
      </c>
      <c r="K23" s="106"/>
      <c r="L23" s="106"/>
      <c r="M23" s="106"/>
      <c r="N23" s="106"/>
      <c r="O23" s="106"/>
      <c r="P23" s="106"/>
      <c r="Q23" s="106"/>
      <c r="R23" s="106"/>
      <c r="S23" s="106"/>
      <c r="T23" s="108"/>
      <c r="U23" s="108"/>
      <c r="V23" s="108"/>
      <c r="W23" s="108"/>
      <c r="X23" s="107"/>
    </row>
    <row r="24" spans="1:24" s="78" customFormat="1" ht="18" thickBot="1">
      <c r="A24" s="578" t="s">
        <v>4</v>
      </c>
      <c r="B24" s="579"/>
      <c r="C24" s="145">
        <f>SUM(C22:C23)</f>
        <v>11700</v>
      </c>
      <c r="D24" s="145"/>
      <c r="E24" s="145"/>
      <c r="F24" s="145">
        <f>SUM(F22:F23)</f>
        <v>12200</v>
      </c>
      <c r="G24" s="145"/>
      <c r="H24" s="145"/>
      <c r="I24" s="145"/>
      <c r="J24" s="145">
        <f>SUM(J22:J23)</f>
        <v>22120</v>
      </c>
      <c r="K24" s="145"/>
      <c r="L24" s="145"/>
      <c r="M24" s="145"/>
      <c r="N24" s="145"/>
      <c r="O24" s="145"/>
      <c r="P24" s="145"/>
      <c r="Q24" s="145"/>
      <c r="R24" s="145"/>
      <c r="S24" s="147"/>
      <c r="T24" s="149"/>
      <c r="U24" s="149"/>
      <c r="V24" s="149"/>
      <c r="W24" s="149"/>
      <c r="X24" s="150">
        <f>SUM(C24:W24)</f>
        <v>46020</v>
      </c>
    </row>
    <row r="25" spans="1:24" s="78" customFormat="1" ht="18" thickBot="1">
      <c r="A25" s="578" t="s">
        <v>5</v>
      </c>
      <c r="B25" s="579"/>
      <c r="C25" s="148">
        <v>81900</v>
      </c>
      <c r="D25" s="148"/>
      <c r="E25" s="145"/>
      <c r="F25" s="145">
        <v>83960</v>
      </c>
      <c r="G25" s="145"/>
      <c r="H25" s="145"/>
      <c r="I25" s="145"/>
      <c r="J25" s="145">
        <v>153580</v>
      </c>
      <c r="K25" s="145"/>
      <c r="L25" s="145"/>
      <c r="M25" s="145"/>
      <c r="N25" s="145"/>
      <c r="O25" s="145"/>
      <c r="P25" s="145"/>
      <c r="Q25" s="145"/>
      <c r="R25" s="145"/>
      <c r="S25" s="147"/>
      <c r="T25" s="149"/>
      <c r="U25" s="149"/>
      <c r="V25" s="149"/>
      <c r="W25" s="149"/>
      <c r="X25" s="166">
        <f>SUM(C25:W25)</f>
        <v>319440</v>
      </c>
    </row>
    <row r="26" spans="1:24" s="78" customFormat="1" ht="17.25">
      <c r="A26" s="81">
        <v>130</v>
      </c>
      <c r="B26" s="82"/>
      <c r="C26" s="83"/>
      <c r="D26" s="83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5"/>
    </row>
    <row r="27" spans="1:24" s="78" customFormat="1" ht="17.25">
      <c r="A27" s="576">
        <v>131</v>
      </c>
      <c r="B27" s="580"/>
      <c r="C27" s="104">
        <v>20320</v>
      </c>
      <c r="D27" s="104"/>
      <c r="E27" s="104">
        <v>20320</v>
      </c>
      <c r="F27" s="88">
        <v>25400</v>
      </c>
      <c r="G27" s="88"/>
      <c r="H27" s="88">
        <v>15240</v>
      </c>
      <c r="I27" s="88"/>
      <c r="J27" s="88">
        <v>74321</v>
      </c>
      <c r="K27" s="88"/>
      <c r="L27" s="88"/>
      <c r="M27" s="88"/>
      <c r="N27" s="88"/>
      <c r="O27" s="88">
        <v>25400</v>
      </c>
      <c r="P27" s="88">
        <v>5080</v>
      </c>
      <c r="Q27" s="88">
        <v>5080</v>
      </c>
      <c r="R27" s="88"/>
      <c r="S27" s="88"/>
      <c r="T27" s="88"/>
      <c r="U27" s="88"/>
      <c r="V27" s="88"/>
      <c r="W27" s="88"/>
      <c r="X27" s="88"/>
    </row>
    <row r="28" spans="1:24" s="78" customFormat="1" ht="18" thickBot="1">
      <c r="A28" s="576">
        <v>132</v>
      </c>
      <c r="B28" s="580"/>
      <c r="C28" s="134">
        <v>6000</v>
      </c>
      <c r="D28" s="134"/>
      <c r="E28" s="120">
        <v>6000</v>
      </c>
      <c r="F28" s="88">
        <v>7500</v>
      </c>
      <c r="G28" s="88"/>
      <c r="H28" s="88">
        <v>4500</v>
      </c>
      <c r="I28" s="88"/>
      <c r="J28" s="88">
        <v>21950</v>
      </c>
      <c r="K28" s="88"/>
      <c r="L28" s="88"/>
      <c r="M28" s="88"/>
      <c r="N28" s="88"/>
      <c r="O28" s="88">
        <v>7500</v>
      </c>
      <c r="P28" s="88">
        <v>1500</v>
      </c>
      <c r="Q28" s="88">
        <v>1500</v>
      </c>
      <c r="R28" s="88"/>
      <c r="S28" s="88"/>
      <c r="T28" s="88"/>
      <c r="U28" s="88"/>
      <c r="V28" s="88"/>
      <c r="W28" s="88"/>
      <c r="X28" s="88"/>
    </row>
    <row r="29" spans="1:24" s="78" customFormat="1" ht="18" thickBot="1">
      <c r="A29" s="578" t="s">
        <v>4</v>
      </c>
      <c r="B29" s="579"/>
      <c r="C29" s="153">
        <f>SUM(C27:C28)</f>
        <v>26320</v>
      </c>
      <c r="D29" s="153"/>
      <c r="E29" s="153">
        <f>SUM(E27:E28)</f>
        <v>26320</v>
      </c>
      <c r="F29" s="145">
        <f>SUM(F27:F28)</f>
        <v>32900</v>
      </c>
      <c r="G29" s="145"/>
      <c r="H29" s="145">
        <f>SUM(H27:H28)</f>
        <v>19740</v>
      </c>
      <c r="I29" s="145"/>
      <c r="J29" s="145">
        <f>SUM(J27:J28)</f>
        <v>96271</v>
      </c>
      <c r="K29" s="145"/>
      <c r="L29" s="145"/>
      <c r="M29" s="145"/>
      <c r="N29" s="145"/>
      <c r="O29" s="145">
        <f>SUM(O27:O28)</f>
        <v>32900</v>
      </c>
      <c r="P29" s="145">
        <f>SUM(P27:P28)</f>
        <v>6580</v>
      </c>
      <c r="Q29" s="145">
        <f>SUM(Q27:Q28)</f>
        <v>6580</v>
      </c>
      <c r="R29" s="145"/>
      <c r="S29" s="147"/>
      <c r="T29" s="147"/>
      <c r="U29" s="147"/>
      <c r="V29" s="147"/>
      <c r="W29" s="147"/>
      <c r="X29" s="145">
        <f>SUM(C29:W29)</f>
        <v>247611</v>
      </c>
    </row>
    <row r="30" spans="1:24" s="78" customFormat="1" ht="18" thickBot="1">
      <c r="A30" s="578" t="s">
        <v>5</v>
      </c>
      <c r="B30" s="579"/>
      <c r="C30" s="224">
        <v>184240</v>
      </c>
      <c r="D30" s="148"/>
      <c r="E30" s="145">
        <v>184240</v>
      </c>
      <c r="F30" s="166">
        <v>230300</v>
      </c>
      <c r="G30" s="145"/>
      <c r="H30" s="145">
        <v>138180</v>
      </c>
      <c r="I30" s="145"/>
      <c r="J30" s="166">
        <v>753616</v>
      </c>
      <c r="K30" s="145"/>
      <c r="L30" s="145"/>
      <c r="M30" s="145"/>
      <c r="N30" s="145"/>
      <c r="O30" s="145">
        <v>230300</v>
      </c>
      <c r="P30" s="145">
        <v>46060</v>
      </c>
      <c r="Q30" s="145">
        <v>46060</v>
      </c>
      <c r="R30" s="145"/>
      <c r="S30" s="147"/>
      <c r="T30" s="147"/>
      <c r="U30" s="147"/>
      <c r="V30" s="147"/>
      <c r="W30" s="147"/>
      <c r="X30" s="166">
        <f>SUM(C30:W30)</f>
        <v>1812996</v>
      </c>
    </row>
    <row r="31" spans="1:24" s="119" customFormat="1" ht="17.25">
      <c r="A31" s="117"/>
      <c r="B31" s="117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</row>
    <row r="32" spans="1:24" s="119" customFormat="1" ht="17.25">
      <c r="A32" s="117"/>
      <c r="B32" s="117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</row>
    <row r="33" spans="1:24" s="78" customFormat="1" ht="21.75" customHeight="1">
      <c r="A33" s="72" t="s">
        <v>42</v>
      </c>
      <c r="B33" s="73"/>
      <c r="C33" s="576" t="s">
        <v>7</v>
      </c>
      <c r="D33" s="588"/>
      <c r="E33" s="580"/>
      <c r="F33" s="576" t="s">
        <v>9</v>
      </c>
      <c r="G33" s="577"/>
      <c r="H33" s="576" t="s">
        <v>12</v>
      </c>
      <c r="I33" s="577"/>
      <c r="J33" s="76"/>
      <c r="K33" s="576" t="s">
        <v>36</v>
      </c>
      <c r="L33" s="577"/>
      <c r="M33" s="76"/>
      <c r="N33" s="76"/>
      <c r="O33" s="576" t="s">
        <v>17</v>
      </c>
      <c r="P33" s="588"/>
      <c r="Q33" s="588"/>
      <c r="R33" s="577"/>
      <c r="S33" s="143" t="s">
        <v>20</v>
      </c>
      <c r="T33" s="576" t="s">
        <v>22</v>
      </c>
      <c r="U33" s="580"/>
      <c r="V33" s="75" t="s">
        <v>32</v>
      </c>
      <c r="W33" s="74" t="s">
        <v>25</v>
      </c>
      <c r="X33" s="586" t="s">
        <v>2</v>
      </c>
    </row>
    <row r="34" spans="1:24" s="78" customFormat="1" ht="17.25">
      <c r="A34" s="79" t="s">
        <v>3</v>
      </c>
      <c r="B34" s="80"/>
      <c r="C34" s="75" t="s">
        <v>8</v>
      </c>
      <c r="D34" s="136" t="s">
        <v>51</v>
      </c>
      <c r="E34" s="75" t="s">
        <v>11</v>
      </c>
      <c r="F34" s="136" t="s">
        <v>10</v>
      </c>
      <c r="G34" s="75" t="s">
        <v>34</v>
      </c>
      <c r="H34" s="75" t="s">
        <v>13</v>
      </c>
      <c r="I34" s="75" t="s">
        <v>14</v>
      </c>
      <c r="J34" s="136" t="s">
        <v>48</v>
      </c>
      <c r="K34" s="75" t="s">
        <v>37</v>
      </c>
      <c r="L34" s="75" t="s">
        <v>40</v>
      </c>
      <c r="M34" s="75"/>
      <c r="N34" s="75"/>
      <c r="O34" s="75" t="s">
        <v>15</v>
      </c>
      <c r="P34" s="75" t="s">
        <v>16</v>
      </c>
      <c r="Q34" s="75" t="s">
        <v>18</v>
      </c>
      <c r="R34" s="75" t="s">
        <v>19</v>
      </c>
      <c r="S34" s="144" t="s">
        <v>21</v>
      </c>
      <c r="T34" s="77" t="s">
        <v>23</v>
      </c>
      <c r="U34" s="144" t="s">
        <v>43</v>
      </c>
      <c r="V34" s="77" t="s">
        <v>33</v>
      </c>
      <c r="W34" s="77" t="s">
        <v>26</v>
      </c>
      <c r="X34" s="587"/>
    </row>
    <row r="35" spans="1:24" s="78" customFormat="1" ht="17.25">
      <c r="A35" s="99">
        <v>200</v>
      </c>
      <c r="B35" s="80"/>
      <c r="C35" s="100"/>
      <c r="D35" s="100"/>
      <c r="E35" s="101"/>
      <c r="F35" s="101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3"/>
    </row>
    <row r="36" spans="1:24" s="78" customFormat="1" ht="17.25">
      <c r="A36" s="581">
        <v>201</v>
      </c>
      <c r="B36" s="580"/>
      <c r="C36" s="100"/>
      <c r="D36" s="100"/>
      <c r="E36" s="101"/>
      <c r="F36" s="101"/>
      <c r="G36" s="102"/>
      <c r="H36" s="101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3"/>
    </row>
    <row r="37" spans="1:24" s="78" customFormat="1" ht="17.25">
      <c r="A37" s="581">
        <v>202</v>
      </c>
      <c r="B37" s="580"/>
      <c r="C37" s="100"/>
      <c r="D37" s="100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2"/>
      <c r="Q37" s="102"/>
      <c r="R37" s="102"/>
      <c r="S37" s="102"/>
      <c r="T37" s="102"/>
      <c r="U37" s="102"/>
      <c r="V37" s="102"/>
      <c r="W37" s="102"/>
      <c r="X37" s="103"/>
    </row>
    <row r="38" spans="1:24" s="78" customFormat="1" ht="17.25">
      <c r="A38" s="581">
        <v>205</v>
      </c>
      <c r="B38" s="580"/>
      <c r="C38" s="104"/>
      <c r="D38" s="104"/>
      <c r="E38" s="104"/>
      <c r="F38" s="104"/>
      <c r="G38" s="104"/>
      <c r="H38" s="104">
        <v>1900</v>
      </c>
      <c r="I38" s="104"/>
      <c r="J38" s="104">
        <v>21700</v>
      </c>
      <c r="K38" s="104"/>
      <c r="L38" s="104"/>
      <c r="M38" s="104"/>
      <c r="N38" s="104"/>
      <c r="O38" s="104"/>
      <c r="P38" s="84"/>
      <c r="Q38" s="84"/>
      <c r="R38" s="84"/>
      <c r="S38" s="84"/>
      <c r="T38" s="84"/>
      <c r="U38" s="84"/>
      <c r="V38" s="84"/>
      <c r="W38" s="84"/>
      <c r="X38" s="85"/>
    </row>
    <row r="39" spans="1:24" s="78" customFormat="1" ht="17.25">
      <c r="A39" s="581">
        <v>206</v>
      </c>
      <c r="B39" s="580"/>
      <c r="C39" s="104">
        <v>9000</v>
      </c>
      <c r="D39" s="104"/>
      <c r="E39" s="104">
        <v>2400</v>
      </c>
      <c r="F39" s="104"/>
      <c r="G39" s="104"/>
      <c r="H39" s="104"/>
      <c r="I39" s="104"/>
      <c r="J39" s="104"/>
      <c r="K39" s="104"/>
      <c r="L39" s="104"/>
      <c r="M39" s="104"/>
      <c r="N39" s="104"/>
      <c r="O39" s="104">
        <v>4250</v>
      </c>
      <c r="P39" s="84"/>
      <c r="Q39" s="84"/>
      <c r="R39" s="84"/>
      <c r="S39" s="84"/>
      <c r="T39" s="84"/>
      <c r="U39" s="84"/>
      <c r="V39" s="84"/>
      <c r="W39" s="84"/>
      <c r="X39" s="85"/>
    </row>
    <row r="40" spans="1:24" s="78" customFormat="1" ht="17.25">
      <c r="A40" s="581">
        <v>207</v>
      </c>
      <c r="B40" s="580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84"/>
      <c r="Q40" s="84"/>
      <c r="R40" s="84"/>
      <c r="S40" s="84"/>
      <c r="T40" s="84"/>
      <c r="U40" s="84"/>
      <c r="V40" s="84"/>
      <c r="W40" s="84"/>
      <c r="X40" s="85"/>
    </row>
    <row r="41" spans="1:24" s="78" customFormat="1" ht="18" thickBot="1">
      <c r="A41" s="581">
        <v>208</v>
      </c>
      <c r="B41" s="580"/>
      <c r="C41" s="134">
        <v>30555</v>
      </c>
      <c r="D41" s="120"/>
      <c r="E41" s="120">
        <v>8275</v>
      </c>
      <c r="F41" s="120"/>
      <c r="G41" s="120"/>
      <c r="H41" s="120"/>
      <c r="I41" s="120"/>
      <c r="J41" s="120">
        <v>5364</v>
      </c>
      <c r="K41" s="120"/>
      <c r="L41" s="120"/>
      <c r="M41" s="120"/>
      <c r="N41" s="120"/>
      <c r="O41" s="120"/>
      <c r="P41" s="91"/>
      <c r="Q41" s="91"/>
      <c r="R41" s="91"/>
      <c r="S41" s="91"/>
      <c r="T41" s="91"/>
      <c r="U41" s="91"/>
      <c r="V41" s="91"/>
      <c r="W41" s="91"/>
      <c r="X41" s="121"/>
    </row>
    <row r="42" spans="1:24" s="78" customFormat="1" ht="18" thickBot="1">
      <c r="A42" s="578" t="s">
        <v>4</v>
      </c>
      <c r="B42" s="579"/>
      <c r="C42" s="158">
        <f>SUM(C38:C41)</f>
        <v>39555</v>
      </c>
      <c r="D42" s="153"/>
      <c r="E42" s="153">
        <f>SUM(E38:E41)</f>
        <v>10675</v>
      </c>
      <c r="F42" s="153"/>
      <c r="G42" s="153"/>
      <c r="H42" s="153">
        <f>SUM(H38:H41)</f>
        <v>1900</v>
      </c>
      <c r="I42" s="153"/>
      <c r="J42" s="153">
        <f>SUM(J38:J41)</f>
        <v>27064</v>
      </c>
      <c r="K42" s="153"/>
      <c r="L42" s="153"/>
      <c r="M42" s="153"/>
      <c r="N42" s="153"/>
      <c r="O42" s="153">
        <f>SUM(O38:O41)</f>
        <v>4250</v>
      </c>
      <c r="P42" s="153"/>
      <c r="Q42" s="154"/>
      <c r="R42" s="154"/>
      <c r="S42" s="155"/>
      <c r="T42" s="155"/>
      <c r="U42" s="155"/>
      <c r="V42" s="155"/>
      <c r="W42" s="155"/>
      <c r="X42" s="266">
        <f>SUM(C42:W42)</f>
        <v>83444</v>
      </c>
    </row>
    <row r="43" spans="1:24" s="78" customFormat="1" ht="18" thickBot="1">
      <c r="A43" s="578" t="s">
        <v>5</v>
      </c>
      <c r="B43" s="579"/>
      <c r="C43" s="159">
        <v>257203</v>
      </c>
      <c r="D43" s="148"/>
      <c r="E43" s="145">
        <v>66812</v>
      </c>
      <c r="F43" s="145"/>
      <c r="G43" s="145"/>
      <c r="H43" s="145">
        <v>15540</v>
      </c>
      <c r="I43" s="145"/>
      <c r="J43" s="145">
        <v>66611</v>
      </c>
      <c r="K43" s="145"/>
      <c r="L43" s="145"/>
      <c r="M43" s="145"/>
      <c r="N43" s="145"/>
      <c r="O43" s="145">
        <v>45009</v>
      </c>
      <c r="P43" s="145"/>
      <c r="Q43" s="145"/>
      <c r="R43" s="145"/>
      <c r="S43" s="147"/>
      <c r="T43" s="147"/>
      <c r="U43" s="147"/>
      <c r="V43" s="147"/>
      <c r="W43" s="147"/>
      <c r="X43" s="160">
        <f>SUM(C43:W43)</f>
        <v>451175</v>
      </c>
    </row>
    <row r="44" spans="1:24" s="78" customFormat="1" ht="17.25">
      <c r="A44" s="111">
        <v>250</v>
      </c>
      <c r="B44" s="112"/>
      <c r="C44" s="113"/>
      <c r="D44" s="113"/>
      <c r="E44" s="114"/>
      <c r="F44" s="114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6"/>
    </row>
    <row r="45" spans="1:24" s="78" customFormat="1" ht="17.25">
      <c r="A45" s="581">
        <v>251</v>
      </c>
      <c r="B45" s="580"/>
      <c r="C45" s="491">
        <v>1770</v>
      </c>
      <c r="D45" s="100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2"/>
      <c r="U45" s="101"/>
      <c r="V45" s="102"/>
      <c r="W45" s="102"/>
      <c r="X45" s="103"/>
    </row>
    <row r="46" spans="1:24" s="78" customFormat="1" ht="17.25">
      <c r="A46" s="581">
        <v>252</v>
      </c>
      <c r="B46" s="580"/>
      <c r="C46" s="127"/>
      <c r="D46" s="127"/>
      <c r="E46" s="101"/>
      <c r="F46" s="101">
        <v>500</v>
      </c>
      <c r="G46" s="101"/>
      <c r="H46" s="101"/>
      <c r="I46" s="101"/>
      <c r="J46" s="101">
        <v>6260</v>
      </c>
      <c r="K46" s="101"/>
      <c r="L46" s="101"/>
      <c r="M46" s="101"/>
      <c r="N46" s="101"/>
      <c r="O46" s="101"/>
      <c r="P46" s="101"/>
      <c r="Q46" s="101"/>
      <c r="R46" s="101"/>
      <c r="S46" s="101"/>
      <c r="T46" s="102"/>
      <c r="U46" s="101"/>
      <c r="V46" s="102"/>
      <c r="W46" s="102"/>
      <c r="X46" s="264"/>
    </row>
    <row r="47" spans="1:24" s="78" customFormat="1" ht="17.25">
      <c r="A47" s="581">
        <v>253</v>
      </c>
      <c r="B47" s="580"/>
      <c r="C47" s="190">
        <v>3600</v>
      </c>
      <c r="D47" s="104"/>
      <c r="E47" s="128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42"/>
      <c r="U47" s="104"/>
      <c r="V47" s="84"/>
      <c r="W47" s="84"/>
      <c r="X47" s="85"/>
    </row>
    <row r="48" spans="1:24" s="78" customFormat="1" ht="18" thickBot="1">
      <c r="A48" s="581">
        <v>254</v>
      </c>
      <c r="B48" s="580"/>
      <c r="C48" s="265">
        <f>298950+10010+6214+4340</f>
        <v>319514</v>
      </c>
      <c r="D48" s="265">
        <v>10166</v>
      </c>
      <c r="E48" s="263"/>
      <c r="F48" s="187"/>
      <c r="G48" s="187"/>
      <c r="H48" s="263">
        <v>1224</v>
      </c>
      <c r="I48" s="263"/>
      <c r="J48" s="263"/>
      <c r="K48" s="263">
        <f>1500+800+500+4610</f>
        <v>7410</v>
      </c>
      <c r="L48" s="187"/>
      <c r="M48" s="187"/>
      <c r="N48" s="187"/>
      <c r="O48" s="263"/>
      <c r="P48" s="187"/>
      <c r="Q48" s="187"/>
      <c r="R48" s="187"/>
      <c r="S48" s="263">
        <v>22800</v>
      </c>
      <c r="T48" s="187"/>
      <c r="U48" s="187"/>
      <c r="V48" s="187"/>
      <c r="W48" s="187"/>
      <c r="X48" s="187"/>
    </row>
    <row r="49" spans="1:24" s="78" customFormat="1" ht="18" thickBot="1">
      <c r="A49" s="578" t="s">
        <v>4</v>
      </c>
      <c r="B49" s="579"/>
      <c r="C49" s="160">
        <f>SUM(C45:C48)</f>
        <v>324884</v>
      </c>
      <c r="D49" s="160">
        <f>SUM(D45:D48)</f>
        <v>10166</v>
      </c>
      <c r="E49" s="254"/>
      <c r="F49" s="254">
        <f>SUM(F45:F48)</f>
        <v>500</v>
      </c>
      <c r="G49" s="231"/>
      <c r="H49" s="166">
        <f>SUM(H45:H48)</f>
        <v>1224</v>
      </c>
      <c r="I49" s="254"/>
      <c r="J49" s="254">
        <f>SUM(J45:J48)</f>
        <v>6260</v>
      </c>
      <c r="K49" s="166">
        <f>SUM(K45:K48)</f>
        <v>7410</v>
      </c>
      <c r="L49" s="160"/>
      <c r="M49" s="160"/>
      <c r="N49" s="160"/>
      <c r="O49" s="254"/>
      <c r="P49" s="160"/>
      <c r="Q49" s="160"/>
      <c r="R49" s="160"/>
      <c r="S49" s="165">
        <f>SUM(S45:S48)</f>
        <v>22800</v>
      </c>
      <c r="T49" s="162"/>
      <c r="U49" s="162"/>
      <c r="V49" s="162"/>
      <c r="W49" s="162"/>
      <c r="X49" s="160">
        <f>SUM(C49:W49)</f>
        <v>373244</v>
      </c>
    </row>
    <row r="50" spans="1:24" s="78" customFormat="1" ht="18" thickBot="1">
      <c r="A50" s="578" t="s">
        <v>5</v>
      </c>
      <c r="B50" s="579"/>
      <c r="C50" s="267">
        <v>690632.54</v>
      </c>
      <c r="D50" s="148">
        <v>18032</v>
      </c>
      <c r="E50" s="145">
        <v>27940</v>
      </c>
      <c r="F50" s="145">
        <v>8080</v>
      </c>
      <c r="G50" s="145"/>
      <c r="H50" s="145">
        <v>3654</v>
      </c>
      <c r="I50" s="145">
        <v>47930</v>
      </c>
      <c r="J50" s="145">
        <v>14760</v>
      </c>
      <c r="K50" s="145">
        <v>17194</v>
      </c>
      <c r="L50" s="145"/>
      <c r="M50" s="145"/>
      <c r="N50" s="145"/>
      <c r="O50" s="160"/>
      <c r="P50" s="145"/>
      <c r="Q50" s="145"/>
      <c r="R50" s="145">
        <v>15000</v>
      </c>
      <c r="S50" s="147">
        <v>122700</v>
      </c>
      <c r="T50" s="147">
        <v>22710</v>
      </c>
      <c r="U50" s="147"/>
      <c r="V50" s="147"/>
      <c r="W50" s="147"/>
      <c r="X50" s="160">
        <f>SUM(C50:W50)</f>
        <v>988632.54</v>
      </c>
    </row>
    <row r="51" spans="1:24" s="78" customFormat="1" ht="17.25">
      <c r="A51" s="81">
        <v>270</v>
      </c>
      <c r="B51" s="82"/>
      <c r="C51" s="83"/>
      <c r="D51" s="83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5"/>
    </row>
    <row r="52" spans="1:24" s="78" customFormat="1" ht="17.25">
      <c r="A52" s="576">
        <v>271</v>
      </c>
      <c r="B52" s="577"/>
      <c r="C52" s="86"/>
      <c r="D52" s="86"/>
      <c r="E52" s="89">
        <v>1867.85</v>
      </c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</row>
    <row r="53" spans="1:24" s="78" customFormat="1" ht="17.25">
      <c r="A53" s="576">
        <v>272</v>
      </c>
      <c r="B53" s="577"/>
      <c r="C53" s="86"/>
      <c r="D53" s="86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</row>
    <row r="54" spans="1:24" s="78" customFormat="1" ht="17.25">
      <c r="A54" s="576">
        <v>273</v>
      </c>
      <c r="B54" s="577"/>
      <c r="C54" s="86"/>
      <c r="D54" s="86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</row>
    <row r="55" spans="1:24" s="78" customFormat="1" ht="17.25">
      <c r="A55" s="576">
        <v>274</v>
      </c>
      <c r="B55" s="577"/>
      <c r="C55" s="86"/>
      <c r="D55" s="86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>
        <v>4125</v>
      </c>
      <c r="P55" s="88"/>
      <c r="Q55" s="88"/>
      <c r="R55" s="88"/>
      <c r="S55" s="88"/>
      <c r="T55" s="88"/>
      <c r="U55" s="88"/>
      <c r="V55" s="88"/>
      <c r="W55" s="88"/>
      <c r="X55" s="88"/>
    </row>
    <row r="56" spans="1:24" s="78" customFormat="1" ht="17.25">
      <c r="A56" s="576">
        <v>275</v>
      </c>
      <c r="B56" s="577"/>
      <c r="C56" s="86"/>
      <c r="D56" s="86"/>
      <c r="E56" s="88"/>
      <c r="F56" s="88"/>
      <c r="G56" s="88">
        <v>3100</v>
      </c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</row>
    <row r="57" spans="1:24" s="78" customFormat="1" ht="17.25">
      <c r="A57" s="576">
        <v>276</v>
      </c>
      <c r="B57" s="577"/>
      <c r="C57" s="86">
        <v>129</v>
      </c>
      <c r="D57" s="86"/>
      <c r="E57" s="88"/>
      <c r="F57" s="88"/>
      <c r="G57" s="88">
        <v>7397</v>
      </c>
      <c r="H57" s="88">
        <v>43</v>
      </c>
      <c r="I57" s="88"/>
      <c r="J57" s="88"/>
      <c r="K57" s="88"/>
      <c r="L57" s="88"/>
      <c r="M57" s="88"/>
      <c r="N57" s="88"/>
      <c r="O57" s="88">
        <v>4883</v>
      </c>
      <c r="P57" s="88"/>
      <c r="Q57" s="88"/>
      <c r="R57" s="88">
        <v>18799</v>
      </c>
      <c r="S57" s="88"/>
      <c r="T57" s="88"/>
      <c r="U57" s="88"/>
      <c r="V57" s="88"/>
      <c r="W57" s="88"/>
      <c r="X57" s="88"/>
    </row>
    <row r="58" spans="1:24" s="78" customFormat="1" ht="17.25">
      <c r="A58" s="576">
        <v>277</v>
      </c>
      <c r="B58" s="577"/>
      <c r="C58" s="86"/>
      <c r="D58" s="86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</row>
    <row r="59" spans="1:24" s="78" customFormat="1" ht="17.25">
      <c r="A59" s="576">
        <v>278</v>
      </c>
      <c r="B59" s="577"/>
      <c r="C59" s="86"/>
      <c r="D59" s="86"/>
      <c r="E59" s="88"/>
      <c r="F59" s="88"/>
      <c r="G59" s="88"/>
      <c r="H59" s="88"/>
      <c r="I59" s="88"/>
      <c r="J59" s="88">
        <v>1740</v>
      </c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</row>
    <row r="60" spans="1:24" s="78" customFormat="1" ht="17.25">
      <c r="A60" s="576">
        <v>279</v>
      </c>
      <c r="B60" s="577"/>
      <c r="C60" s="86"/>
      <c r="D60" s="86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</row>
    <row r="61" spans="1:24" s="78" customFormat="1" ht="17.25">
      <c r="A61" s="576">
        <v>280</v>
      </c>
      <c r="B61" s="577"/>
      <c r="C61" s="86"/>
      <c r="D61" s="86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</row>
    <row r="62" spans="1:24" s="78" customFormat="1" ht="17.25">
      <c r="A62" s="576">
        <v>281</v>
      </c>
      <c r="B62" s="580"/>
      <c r="C62" s="86"/>
      <c r="D62" s="86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</row>
    <row r="63" spans="1:24" s="78" customFormat="1" ht="18" thickBot="1">
      <c r="A63" s="576">
        <v>282</v>
      </c>
      <c r="B63" s="580"/>
      <c r="C63" s="86"/>
      <c r="D63" s="86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</row>
    <row r="64" spans="1:24" s="78" customFormat="1" ht="18" thickBot="1">
      <c r="A64" s="578" t="s">
        <v>4</v>
      </c>
      <c r="B64" s="579"/>
      <c r="C64" s="145">
        <f>SUM(C52:C63)</f>
        <v>129</v>
      </c>
      <c r="D64" s="145"/>
      <c r="E64" s="160">
        <f>SUM(E52:E63)</f>
        <v>1867.85</v>
      </c>
      <c r="F64" s="145"/>
      <c r="G64" s="145">
        <f>SUM(G52:G63)</f>
        <v>10497</v>
      </c>
      <c r="H64" s="145">
        <f>SUM(H52:H63)</f>
        <v>43</v>
      </c>
      <c r="I64" s="145"/>
      <c r="J64" s="145">
        <f>SUM(J52:J63)</f>
        <v>1740</v>
      </c>
      <c r="K64" s="145"/>
      <c r="L64" s="145"/>
      <c r="M64" s="145"/>
      <c r="N64" s="145"/>
      <c r="O64" s="145">
        <f>SUM(O52:O63)</f>
        <v>9008</v>
      </c>
      <c r="P64" s="157"/>
      <c r="Q64" s="145"/>
      <c r="R64" s="145">
        <f>SUM(R52:R63)</f>
        <v>18799</v>
      </c>
      <c r="S64" s="147"/>
      <c r="T64" s="147"/>
      <c r="U64" s="147"/>
      <c r="V64" s="147"/>
      <c r="W64" s="147"/>
      <c r="X64" s="160">
        <f>SUM(C64:W64)</f>
        <v>42083.85</v>
      </c>
    </row>
    <row r="65" spans="1:24" s="78" customFormat="1" ht="18" thickBot="1">
      <c r="A65" s="578" t="s">
        <v>5</v>
      </c>
      <c r="B65" s="579"/>
      <c r="C65" s="159">
        <v>71373.05</v>
      </c>
      <c r="D65" s="148"/>
      <c r="E65" s="160">
        <v>49263.85</v>
      </c>
      <c r="F65" s="145"/>
      <c r="G65" s="145">
        <v>71976</v>
      </c>
      <c r="H65" s="145">
        <v>15705</v>
      </c>
      <c r="I65" s="145"/>
      <c r="J65" s="145">
        <v>13655</v>
      </c>
      <c r="K65" s="145"/>
      <c r="L65" s="145"/>
      <c r="M65" s="145"/>
      <c r="N65" s="145"/>
      <c r="O65" s="166">
        <v>81651</v>
      </c>
      <c r="P65" s="145">
        <v>99174</v>
      </c>
      <c r="Q65" s="145"/>
      <c r="R65" s="145">
        <v>142172</v>
      </c>
      <c r="S65" s="147"/>
      <c r="T65" s="145"/>
      <c r="U65" s="147"/>
      <c r="V65" s="145"/>
      <c r="W65" s="147"/>
      <c r="X65" s="160">
        <f>SUM(C65:W65)</f>
        <v>544969.9</v>
      </c>
    </row>
    <row r="66" spans="1:24" s="78" customFormat="1" ht="17.25">
      <c r="A66" s="72" t="s">
        <v>42</v>
      </c>
      <c r="B66" s="73"/>
      <c r="C66" s="576" t="s">
        <v>7</v>
      </c>
      <c r="D66" s="588"/>
      <c r="E66" s="580"/>
      <c r="F66" s="131"/>
      <c r="G66" s="75" t="s">
        <v>9</v>
      </c>
      <c r="H66" s="576" t="s">
        <v>12</v>
      </c>
      <c r="I66" s="577"/>
      <c r="J66" s="76"/>
      <c r="K66" s="576" t="s">
        <v>36</v>
      </c>
      <c r="L66" s="577"/>
      <c r="M66" s="143" t="s">
        <v>52</v>
      </c>
      <c r="N66" s="143" t="s">
        <v>52</v>
      </c>
      <c r="O66" s="576" t="s">
        <v>17</v>
      </c>
      <c r="P66" s="588"/>
      <c r="Q66" s="633"/>
      <c r="R66" s="629"/>
      <c r="S66" s="144" t="s">
        <v>20</v>
      </c>
      <c r="T66" s="628" t="s">
        <v>22</v>
      </c>
      <c r="U66" s="580"/>
      <c r="V66" s="77" t="s">
        <v>32</v>
      </c>
      <c r="W66" s="74" t="s">
        <v>25</v>
      </c>
      <c r="X66" s="586" t="s">
        <v>2</v>
      </c>
    </row>
    <row r="67" spans="1:24" s="78" customFormat="1" ht="17.25">
      <c r="A67" s="79" t="s">
        <v>3</v>
      </c>
      <c r="B67" s="80"/>
      <c r="C67" s="75" t="s">
        <v>8</v>
      </c>
      <c r="D67" s="75"/>
      <c r="E67" s="75" t="s">
        <v>11</v>
      </c>
      <c r="F67" s="136" t="s">
        <v>10</v>
      </c>
      <c r="G67" s="75" t="s">
        <v>34</v>
      </c>
      <c r="H67" s="75" t="s">
        <v>13</v>
      </c>
      <c r="I67" s="75" t="s">
        <v>14</v>
      </c>
      <c r="J67" s="136" t="s">
        <v>48</v>
      </c>
      <c r="K67" s="75" t="s">
        <v>37</v>
      </c>
      <c r="L67" s="75" t="s">
        <v>40</v>
      </c>
      <c r="M67" s="136" t="s">
        <v>53</v>
      </c>
      <c r="N67" s="136" t="s">
        <v>53</v>
      </c>
      <c r="O67" s="75" t="s">
        <v>15</v>
      </c>
      <c r="P67" s="75" t="s">
        <v>16</v>
      </c>
      <c r="Q67" s="75" t="s">
        <v>18</v>
      </c>
      <c r="R67" s="75" t="s">
        <v>19</v>
      </c>
      <c r="S67" s="136" t="s">
        <v>21</v>
      </c>
      <c r="T67" s="77" t="s">
        <v>23</v>
      </c>
      <c r="U67" s="77" t="s">
        <v>35</v>
      </c>
      <c r="V67" s="75" t="s">
        <v>33</v>
      </c>
      <c r="W67" s="77" t="s">
        <v>26</v>
      </c>
      <c r="X67" s="587"/>
    </row>
    <row r="68" spans="1:24" s="78" customFormat="1" ht="17.25">
      <c r="A68" s="99">
        <v>300</v>
      </c>
      <c r="B68" s="80"/>
      <c r="C68" s="100"/>
      <c r="D68" s="100"/>
      <c r="E68" s="101"/>
      <c r="F68" s="101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3"/>
    </row>
    <row r="69" spans="1:24" s="78" customFormat="1" ht="17.25">
      <c r="A69" s="581">
        <v>301</v>
      </c>
      <c r="B69" s="580"/>
      <c r="C69" s="127">
        <v>34273.9</v>
      </c>
      <c r="D69" s="127"/>
      <c r="E69" s="101"/>
      <c r="F69" s="101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264"/>
    </row>
    <row r="70" spans="1:24" s="78" customFormat="1" ht="17.25">
      <c r="A70" s="581">
        <v>302</v>
      </c>
      <c r="B70" s="580"/>
      <c r="C70" s="127">
        <v>4568.05</v>
      </c>
      <c r="D70" s="127"/>
      <c r="E70" s="101"/>
      <c r="F70" s="101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264"/>
    </row>
    <row r="71" spans="1:24" s="78" customFormat="1" ht="17.25">
      <c r="A71" s="581">
        <v>303</v>
      </c>
      <c r="B71" s="580"/>
      <c r="C71" s="128">
        <v>2525.2</v>
      </c>
      <c r="D71" s="128"/>
      <c r="E71" s="104"/>
      <c r="F71" s="104"/>
      <c r="G71" s="84"/>
      <c r="H71" s="84"/>
      <c r="I71" s="84"/>
      <c r="J71" s="84"/>
      <c r="K71" s="84"/>
      <c r="L71" s="84"/>
      <c r="M71" s="84"/>
      <c r="N71" s="84"/>
      <c r="O71" s="84"/>
      <c r="P71" s="104"/>
      <c r="Q71" s="84"/>
      <c r="R71" s="84"/>
      <c r="S71" s="84"/>
      <c r="T71" s="84"/>
      <c r="U71" s="84"/>
      <c r="V71" s="84"/>
      <c r="W71" s="84"/>
      <c r="X71" s="128"/>
    </row>
    <row r="72" spans="1:24" s="78" customFormat="1" ht="18" thickBot="1">
      <c r="A72" s="581">
        <v>304</v>
      </c>
      <c r="B72" s="580"/>
      <c r="C72" s="496">
        <v>3374</v>
      </c>
      <c r="D72" s="120"/>
      <c r="E72" s="120"/>
      <c r="F72" s="120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496"/>
    </row>
    <row r="73" spans="1:24" s="78" customFormat="1" ht="18" thickBot="1">
      <c r="A73" s="578" t="s">
        <v>4</v>
      </c>
      <c r="B73" s="579"/>
      <c r="C73" s="158">
        <f>SUM(C69:C72)</f>
        <v>44741.15</v>
      </c>
      <c r="D73" s="158"/>
      <c r="E73" s="153"/>
      <c r="F73" s="153"/>
      <c r="G73" s="154"/>
      <c r="H73" s="154"/>
      <c r="I73" s="154"/>
      <c r="J73" s="154"/>
      <c r="K73" s="154"/>
      <c r="L73" s="154"/>
      <c r="M73" s="154"/>
      <c r="N73" s="154"/>
      <c r="O73" s="154"/>
      <c r="P73" s="153"/>
      <c r="Q73" s="154"/>
      <c r="R73" s="154"/>
      <c r="S73" s="155"/>
      <c r="T73" s="155"/>
      <c r="U73" s="155"/>
      <c r="V73" s="155"/>
      <c r="W73" s="155"/>
      <c r="X73" s="158">
        <f>SUM(C73:W73)</f>
        <v>44741.15</v>
      </c>
    </row>
    <row r="74" spans="1:24" s="78" customFormat="1" ht="18" thickBot="1">
      <c r="A74" s="578" t="s">
        <v>5</v>
      </c>
      <c r="B74" s="579"/>
      <c r="C74" s="159">
        <v>185053.79</v>
      </c>
      <c r="D74" s="159"/>
      <c r="E74" s="145"/>
      <c r="F74" s="145"/>
      <c r="G74" s="146"/>
      <c r="H74" s="146"/>
      <c r="I74" s="146"/>
      <c r="J74" s="146"/>
      <c r="K74" s="146"/>
      <c r="L74" s="146"/>
      <c r="M74" s="146"/>
      <c r="N74" s="146"/>
      <c r="O74" s="146"/>
      <c r="P74" s="145"/>
      <c r="Q74" s="146"/>
      <c r="R74" s="146"/>
      <c r="S74" s="149"/>
      <c r="T74" s="149"/>
      <c r="U74" s="149"/>
      <c r="V74" s="149"/>
      <c r="W74" s="149"/>
      <c r="X74" s="160">
        <f>SUM(C74:W74)</f>
        <v>185053.79</v>
      </c>
    </row>
    <row r="75" spans="1:24" s="78" customFormat="1" ht="17.25">
      <c r="A75" s="81">
        <v>400</v>
      </c>
      <c r="B75" s="82"/>
      <c r="C75" s="83"/>
      <c r="D75" s="83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5"/>
    </row>
    <row r="76" spans="1:24" s="78" customFormat="1" ht="18" thickBot="1">
      <c r="A76" s="576">
        <v>403</v>
      </c>
      <c r="B76" s="577"/>
      <c r="C76" s="86"/>
      <c r="D76" s="86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9"/>
      <c r="Q76" s="87"/>
      <c r="R76" s="87"/>
      <c r="S76" s="87"/>
      <c r="T76" s="181"/>
      <c r="U76" s="88"/>
      <c r="V76" s="87"/>
      <c r="W76" s="87"/>
      <c r="X76" s="90"/>
    </row>
    <row r="77" spans="1:24" s="78" customFormat="1" ht="18" thickBot="1">
      <c r="A77" s="578" t="s">
        <v>4</v>
      </c>
      <c r="B77" s="579"/>
      <c r="C77" s="161"/>
      <c r="D77" s="161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2"/>
      <c r="T77" s="163"/>
      <c r="U77" s="164"/>
      <c r="V77" s="162"/>
      <c r="W77" s="162"/>
      <c r="X77" s="160"/>
    </row>
    <row r="78" spans="1:24" s="78" customFormat="1" ht="18" thickBot="1">
      <c r="A78" s="578" t="s">
        <v>5</v>
      </c>
      <c r="B78" s="579"/>
      <c r="C78" s="148"/>
      <c r="D78" s="148"/>
      <c r="E78" s="146"/>
      <c r="F78" s="146"/>
      <c r="G78" s="146"/>
      <c r="H78" s="146"/>
      <c r="I78" s="145">
        <v>440700</v>
      </c>
      <c r="J78" s="145"/>
      <c r="K78" s="151"/>
      <c r="L78" s="146"/>
      <c r="M78" s="146"/>
      <c r="N78" s="146"/>
      <c r="O78" s="146"/>
      <c r="P78" s="160"/>
      <c r="Q78" s="146"/>
      <c r="R78" s="145"/>
      <c r="S78" s="147"/>
      <c r="T78" s="147"/>
      <c r="U78" s="147"/>
      <c r="V78" s="149"/>
      <c r="W78" s="149"/>
      <c r="X78" s="160">
        <v>440700</v>
      </c>
    </row>
    <row r="79" spans="1:24" s="78" customFormat="1" ht="17.25">
      <c r="A79" s="589">
        <v>450</v>
      </c>
      <c r="B79" s="590"/>
      <c r="C79" s="86"/>
      <c r="D79" s="86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90"/>
    </row>
    <row r="80" spans="1:24" s="78" customFormat="1" ht="17.25">
      <c r="A80" s="576">
        <v>451</v>
      </c>
      <c r="B80" s="577"/>
      <c r="C80" s="86"/>
      <c r="D80" s="86"/>
      <c r="E80" s="181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90"/>
    </row>
    <row r="81" spans="1:24" s="78" customFormat="1" ht="17.25">
      <c r="A81" s="576">
        <v>453</v>
      </c>
      <c r="B81" s="577"/>
      <c r="C81" s="86"/>
      <c r="D81" s="86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90"/>
    </row>
    <row r="82" spans="1:24" s="78" customFormat="1" ht="17.25">
      <c r="A82" s="576">
        <v>456</v>
      </c>
      <c r="B82" s="577"/>
      <c r="C82" s="86"/>
      <c r="D82" s="86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90"/>
    </row>
    <row r="83" spans="1:24" s="78" customFormat="1" ht="17.25">
      <c r="A83" s="576">
        <v>457</v>
      </c>
      <c r="B83" s="577"/>
      <c r="C83" s="86"/>
      <c r="D83" s="86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8"/>
      <c r="S83" s="88"/>
      <c r="T83" s="87"/>
      <c r="U83" s="87"/>
      <c r="V83" s="87"/>
      <c r="W83" s="87"/>
      <c r="X83" s="90"/>
    </row>
    <row r="84" spans="1:24" s="78" customFormat="1" ht="17.25">
      <c r="A84" s="576">
        <v>459</v>
      </c>
      <c r="B84" s="577"/>
      <c r="C84" s="86"/>
      <c r="D84" s="86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8"/>
      <c r="S84" s="88"/>
      <c r="T84" s="87"/>
      <c r="U84" s="87"/>
      <c r="V84" s="87"/>
      <c r="W84" s="87"/>
      <c r="X84" s="90"/>
    </row>
    <row r="85" spans="1:24" s="78" customFormat="1" ht="18" thickBot="1">
      <c r="A85" s="576">
        <v>468</v>
      </c>
      <c r="B85" s="577"/>
      <c r="C85" s="86"/>
      <c r="D85" s="86"/>
      <c r="E85" s="181"/>
      <c r="F85" s="87"/>
      <c r="G85" s="87"/>
      <c r="H85" s="181">
        <v>41000</v>
      </c>
      <c r="I85" s="87"/>
      <c r="J85" s="181">
        <v>8250</v>
      </c>
      <c r="K85" s="87"/>
      <c r="L85" s="87"/>
      <c r="M85" s="87"/>
      <c r="N85" s="87"/>
      <c r="O85" s="181"/>
      <c r="P85" s="87"/>
      <c r="Q85" s="87"/>
      <c r="R85" s="88"/>
      <c r="S85" s="88"/>
      <c r="T85" s="87"/>
      <c r="U85" s="87"/>
      <c r="V85" s="87"/>
      <c r="W85" s="87"/>
      <c r="X85" s="90"/>
    </row>
    <row r="86" spans="1:24" s="78" customFormat="1" ht="18" thickBot="1">
      <c r="A86" s="578" t="s">
        <v>4</v>
      </c>
      <c r="B86" s="579"/>
      <c r="C86" s="157"/>
      <c r="D86" s="157"/>
      <c r="E86" s="151"/>
      <c r="F86" s="146"/>
      <c r="G86" s="146"/>
      <c r="H86" s="151">
        <f>SUM(H85)</f>
        <v>41000</v>
      </c>
      <c r="I86" s="146"/>
      <c r="J86" s="151">
        <f>SUM(J85)</f>
        <v>8250</v>
      </c>
      <c r="K86" s="146"/>
      <c r="L86" s="146"/>
      <c r="M86" s="146"/>
      <c r="N86" s="146"/>
      <c r="O86" s="151"/>
      <c r="P86" s="146"/>
      <c r="Q86" s="146"/>
      <c r="R86" s="157"/>
      <c r="S86" s="147"/>
      <c r="T86" s="147"/>
      <c r="U86" s="147"/>
      <c r="V86" s="147"/>
      <c r="W86" s="147"/>
      <c r="X86" s="157">
        <f>SUM(H86:W86)</f>
        <v>49250</v>
      </c>
    </row>
    <row r="87" spans="1:24" s="78" customFormat="1" ht="18" thickBot="1">
      <c r="A87" s="578" t="s">
        <v>5</v>
      </c>
      <c r="B87" s="579"/>
      <c r="C87" s="148">
        <v>6050</v>
      </c>
      <c r="D87" s="148"/>
      <c r="E87" s="145"/>
      <c r="F87" s="145">
        <v>6340</v>
      </c>
      <c r="G87" s="151"/>
      <c r="H87" s="151">
        <v>41000</v>
      </c>
      <c r="I87" s="146"/>
      <c r="J87" s="151">
        <v>1923350</v>
      </c>
      <c r="K87" s="151"/>
      <c r="L87" s="146"/>
      <c r="M87" s="146"/>
      <c r="N87" s="146"/>
      <c r="O87" s="151"/>
      <c r="P87" s="146"/>
      <c r="Q87" s="146"/>
      <c r="R87" s="145">
        <v>70000</v>
      </c>
      <c r="S87" s="147"/>
      <c r="T87" s="149"/>
      <c r="U87" s="149"/>
      <c r="V87" s="149"/>
      <c r="W87" s="149"/>
      <c r="X87" s="145">
        <f>SUM(C87:W87)</f>
        <v>2046740</v>
      </c>
    </row>
    <row r="88" spans="1:24" s="78" customFormat="1" ht="17.25">
      <c r="A88" s="99">
        <v>500</v>
      </c>
      <c r="B88" s="80"/>
      <c r="C88" s="100"/>
      <c r="D88" s="100"/>
      <c r="E88" s="101"/>
      <c r="F88" s="101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3"/>
    </row>
    <row r="89" spans="1:24" s="78" customFormat="1" ht="18" thickBot="1">
      <c r="A89" s="631">
        <v>526</v>
      </c>
      <c r="B89" s="632"/>
      <c r="C89" s="105">
        <v>99000</v>
      </c>
      <c r="D89" s="105"/>
      <c r="E89" s="106"/>
      <c r="F89" s="106"/>
      <c r="G89" s="108"/>
      <c r="H89" s="108"/>
      <c r="I89" s="108"/>
      <c r="J89" s="108"/>
      <c r="K89" s="108"/>
      <c r="L89" s="108"/>
      <c r="M89" s="108"/>
      <c r="N89" s="108"/>
      <c r="O89" s="108"/>
      <c r="P89" s="106"/>
      <c r="Q89" s="108"/>
      <c r="R89" s="108"/>
      <c r="S89" s="108"/>
      <c r="T89" s="108"/>
      <c r="U89" s="108"/>
      <c r="V89" s="108"/>
      <c r="W89" s="108"/>
      <c r="X89" s="107"/>
    </row>
    <row r="90" spans="1:24" s="78" customFormat="1" ht="18" thickBot="1">
      <c r="A90" s="578" t="s">
        <v>4</v>
      </c>
      <c r="B90" s="579"/>
      <c r="C90" s="145">
        <f>SUM(C89)</f>
        <v>99000</v>
      </c>
      <c r="D90" s="145"/>
      <c r="E90" s="145"/>
      <c r="F90" s="145"/>
      <c r="G90" s="146"/>
      <c r="H90" s="146"/>
      <c r="I90" s="146"/>
      <c r="J90" s="146"/>
      <c r="K90" s="146"/>
      <c r="L90" s="146"/>
      <c r="M90" s="146"/>
      <c r="N90" s="146"/>
      <c r="O90" s="146"/>
      <c r="P90" s="145"/>
      <c r="Q90" s="146"/>
      <c r="R90" s="146"/>
      <c r="S90" s="149"/>
      <c r="T90" s="149"/>
      <c r="U90" s="149"/>
      <c r="V90" s="149"/>
      <c r="W90" s="149"/>
      <c r="X90" s="150">
        <f>SUM(C90:W90)</f>
        <v>99000</v>
      </c>
    </row>
    <row r="91" spans="1:24" s="78" customFormat="1" ht="18" thickBot="1">
      <c r="A91" s="578" t="s">
        <v>5</v>
      </c>
      <c r="B91" s="579"/>
      <c r="C91" s="224">
        <v>99000</v>
      </c>
      <c r="D91" s="148"/>
      <c r="E91" s="145"/>
      <c r="F91" s="145"/>
      <c r="G91" s="146"/>
      <c r="H91" s="146"/>
      <c r="I91" s="146"/>
      <c r="J91" s="160"/>
      <c r="K91" s="146"/>
      <c r="L91" s="146"/>
      <c r="M91" s="146"/>
      <c r="N91" s="146"/>
      <c r="O91" s="166">
        <v>83200</v>
      </c>
      <c r="P91" s="145"/>
      <c r="Q91" s="146"/>
      <c r="R91" s="146"/>
      <c r="S91" s="149"/>
      <c r="T91" s="149"/>
      <c r="U91" s="149"/>
      <c r="V91" s="149"/>
      <c r="W91" s="149"/>
      <c r="X91" s="166">
        <f>SUM(C91:W91)</f>
        <v>182200</v>
      </c>
    </row>
    <row r="92" spans="1:24" s="78" customFormat="1" ht="17.25">
      <c r="A92" s="623"/>
      <c r="B92" s="623"/>
      <c r="C92" s="118"/>
      <c r="D92" s="118"/>
      <c r="E92" s="118"/>
      <c r="F92" s="118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</row>
    <row r="93" spans="1:24" ht="21.75">
      <c r="A93" s="622"/>
      <c r="B93" s="622"/>
      <c r="C93" s="118"/>
      <c r="D93" s="118"/>
      <c r="E93" s="118"/>
      <c r="F93" s="118"/>
      <c r="G93" s="119"/>
      <c r="H93" s="119"/>
      <c r="I93" s="119"/>
      <c r="J93" s="119"/>
      <c r="K93" s="119"/>
      <c r="L93" s="9"/>
      <c r="M93" s="234"/>
      <c r="N93" s="234"/>
      <c r="O93" s="9"/>
      <c r="P93" s="234"/>
      <c r="Q93" s="119"/>
      <c r="R93" s="118"/>
      <c r="S93" s="119"/>
      <c r="T93" s="119"/>
      <c r="U93" s="119"/>
      <c r="V93" s="119"/>
      <c r="W93" s="234"/>
      <c r="X93" s="9"/>
    </row>
    <row r="94" spans="1:24" ht="21.75">
      <c r="A94" s="626"/>
      <c r="B94" s="626"/>
      <c r="C94" s="118"/>
      <c r="D94" s="118"/>
      <c r="E94" s="118"/>
      <c r="F94" s="118"/>
      <c r="G94" s="119"/>
      <c r="H94" s="119"/>
      <c r="I94" s="119"/>
      <c r="J94" s="119"/>
      <c r="K94" s="119"/>
      <c r="L94" s="9"/>
      <c r="M94" s="234"/>
      <c r="N94" s="234"/>
      <c r="O94" s="9"/>
      <c r="P94" s="119"/>
      <c r="Q94" s="119"/>
      <c r="R94" s="118"/>
      <c r="S94" s="119"/>
      <c r="T94" s="119"/>
      <c r="U94" s="119"/>
      <c r="V94" s="119"/>
      <c r="W94" s="9"/>
      <c r="X94" s="234"/>
    </row>
    <row r="95" spans="1:24" ht="21.75">
      <c r="A95" s="626"/>
      <c r="B95" s="626"/>
      <c r="C95" s="118"/>
      <c r="D95" s="118"/>
      <c r="E95" s="118"/>
      <c r="F95" s="118"/>
      <c r="G95" s="119"/>
      <c r="H95" s="119"/>
      <c r="I95" s="119"/>
      <c r="J95" s="119"/>
      <c r="K95" s="119"/>
      <c r="L95" s="9"/>
      <c r="M95" s="234"/>
      <c r="N95" s="234"/>
      <c r="O95" s="493"/>
      <c r="P95" s="119"/>
      <c r="Q95" s="234"/>
      <c r="R95" s="118"/>
      <c r="S95" s="119"/>
      <c r="T95" s="119"/>
      <c r="U95" s="119"/>
      <c r="V95" s="119"/>
      <c r="W95" s="9"/>
      <c r="X95" s="234"/>
    </row>
  </sheetData>
  <mergeCells count="96">
    <mergeCell ref="A92:B92"/>
    <mergeCell ref="A93:B93"/>
    <mergeCell ref="A94:B94"/>
    <mergeCell ref="A95:B95"/>
    <mergeCell ref="T33:U33"/>
    <mergeCell ref="X33:X34"/>
    <mergeCell ref="C66:E66"/>
    <mergeCell ref="H66:I66"/>
    <mergeCell ref="K66:L66"/>
    <mergeCell ref="O66:R66"/>
    <mergeCell ref="T66:U66"/>
    <mergeCell ref="X66:X67"/>
    <mergeCell ref="C33:E33"/>
    <mergeCell ref="H33:I33"/>
    <mergeCell ref="K33:L33"/>
    <mergeCell ref="O33:R33"/>
    <mergeCell ref="A90:B90"/>
    <mergeCell ref="A82:B82"/>
    <mergeCell ref="A83:B83"/>
    <mergeCell ref="A84:B84"/>
    <mergeCell ref="A85:B85"/>
    <mergeCell ref="A78:B78"/>
    <mergeCell ref="A79:B79"/>
    <mergeCell ref="A80:B80"/>
    <mergeCell ref="A91:B91"/>
    <mergeCell ref="A86:B86"/>
    <mergeCell ref="A87:B87"/>
    <mergeCell ref="A89:B89"/>
    <mergeCell ref="A81:B81"/>
    <mergeCell ref="A76:B76"/>
    <mergeCell ref="A77:B77"/>
    <mergeCell ref="A74:B74"/>
    <mergeCell ref="A70:B70"/>
    <mergeCell ref="A71:B71"/>
    <mergeCell ref="A72:B72"/>
    <mergeCell ref="A73:B73"/>
    <mergeCell ref="A63:B63"/>
    <mergeCell ref="A64:B64"/>
    <mergeCell ref="A65:B65"/>
    <mergeCell ref="A69:B69"/>
    <mergeCell ref="A59:B59"/>
    <mergeCell ref="A60:B60"/>
    <mergeCell ref="A61:B61"/>
    <mergeCell ref="A62:B62"/>
    <mergeCell ref="A57:B57"/>
    <mergeCell ref="A58:B58"/>
    <mergeCell ref="A52:B52"/>
    <mergeCell ref="A53:B53"/>
    <mergeCell ref="A54:B54"/>
    <mergeCell ref="A56:B56"/>
    <mergeCell ref="A48:B48"/>
    <mergeCell ref="A49:B49"/>
    <mergeCell ref="A50:B50"/>
    <mergeCell ref="A55:B55"/>
    <mergeCell ref="A43:B43"/>
    <mergeCell ref="A45:B45"/>
    <mergeCell ref="A46:B46"/>
    <mergeCell ref="A47:B47"/>
    <mergeCell ref="A28:B28"/>
    <mergeCell ref="A25:B25"/>
    <mergeCell ref="A27:B27"/>
    <mergeCell ref="A42:B42"/>
    <mergeCell ref="A41:B41"/>
    <mergeCell ref="A40:B40"/>
    <mergeCell ref="A29:B29"/>
    <mergeCell ref="A38:B38"/>
    <mergeCell ref="A39:B39"/>
    <mergeCell ref="A30:B30"/>
    <mergeCell ref="A11:B11"/>
    <mergeCell ref="F4:G4"/>
    <mergeCell ref="A1:X1"/>
    <mergeCell ref="A2:X2"/>
    <mergeCell ref="A3:X3"/>
    <mergeCell ref="C4:E4"/>
    <mergeCell ref="H4:I4"/>
    <mergeCell ref="T4:U4"/>
    <mergeCell ref="X4:X5"/>
    <mergeCell ref="O4:R4"/>
    <mergeCell ref="A10:B10"/>
    <mergeCell ref="A7:B7"/>
    <mergeCell ref="A8:B8"/>
    <mergeCell ref="A9:B9"/>
    <mergeCell ref="A23:B23"/>
    <mergeCell ref="A22:B22"/>
    <mergeCell ref="A24:B24"/>
    <mergeCell ref="A19:B19"/>
    <mergeCell ref="F33:G33"/>
    <mergeCell ref="A37:B37"/>
    <mergeCell ref="A15:B15"/>
    <mergeCell ref="A12:B12"/>
    <mergeCell ref="A13:B13"/>
    <mergeCell ref="A36:B36"/>
    <mergeCell ref="A16:B16"/>
    <mergeCell ref="A17:B17"/>
    <mergeCell ref="A18:B18"/>
    <mergeCell ref="A20:B20"/>
  </mergeCells>
  <printOptions/>
  <pageMargins left="0.21" right="0.14" top="0.52" bottom="0.27" header="0.25" footer="0.1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96"/>
  <sheetViews>
    <sheetView zoomScale="90" zoomScaleNormal="90" workbookViewId="0" topLeftCell="A79">
      <selection activeCell="N96" sqref="N96"/>
    </sheetView>
  </sheetViews>
  <sheetFormatPr defaultColWidth="9.140625" defaultRowHeight="21.75"/>
  <cols>
    <col min="1" max="1" width="7.8515625" style="0" customWidth="1"/>
    <col min="2" max="2" width="6.57421875" style="0" customWidth="1"/>
    <col min="3" max="3" width="10.140625" style="0" customWidth="1"/>
    <col min="4" max="4" width="6.28125" style="0" customWidth="1"/>
    <col min="5" max="5" width="8.7109375" style="0" customWidth="1"/>
    <col min="6" max="6" width="7.00390625" style="0" customWidth="1"/>
    <col min="7" max="7" width="6.28125" style="0" customWidth="1"/>
    <col min="8" max="8" width="8.28125" style="0" customWidth="1"/>
    <col min="9" max="9" width="10.57421875" style="0" customWidth="1"/>
    <col min="10" max="10" width="10.140625" style="0" customWidth="1"/>
    <col min="11" max="11" width="8.8515625" style="0" customWidth="1"/>
    <col min="12" max="12" width="4.421875" style="0" customWidth="1"/>
    <col min="13" max="13" width="1.8515625" style="0" hidden="1" customWidth="1"/>
    <col min="14" max="14" width="8.421875" style="0" customWidth="1"/>
    <col min="15" max="15" width="6.57421875" style="0" customWidth="1"/>
    <col min="16" max="16" width="6.28125" style="0" customWidth="1"/>
    <col min="17" max="17" width="7.140625" style="0" customWidth="1"/>
    <col min="18" max="18" width="4.28125" style="0" customWidth="1"/>
    <col min="19" max="19" width="7.140625" style="0" customWidth="1"/>
    <col min="20" max="20" width="7.28125" style="0" customWidth="1"/>
    <col min="21" max="21" width="6.00390625" style="0" customWidth="1"/>
    <col min="22" max="22" width="4.421875" style="0" customWidth="1"/>
    <col min="23" max="23" width="9.421875" style="0" customWidth="1"/>
    <col min="24" max="24" width="10.00390625" style="0" customWidth="1"/>
  </cols>
  <sheetData>
    <row r="1" spans="1:24" ht="23.25">
      <c r="A1" s="584" t="s">
        <v>0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  <c r="R1" s="584"/>
      <c r="S1" s="584"/>
      <c r="T1" s="584"/>
      <c r="U1" s="584"/>
      <c r="V1" s="584"/>
      <c r="W1" s="584"/>
      <c r="X1" s="584"/>
    </row>
    <row r="2" spans="1:24" ht="23.25">
      <c r="A2" s="584" t="s">
        <v>27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</row>
    <row r="3" spans="1:24" ht="23.25">
      <c r="A3" s="585" t="s">
        <v>66</v>
      </c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</row>
    <row r="4" spans="1:24" s="78" customFormat="1" ht="21.75" customHeight="1">
      <c r="A4" s="72" t="s">
        <v>41</v>
      </c>
      <c r="B4" s="73"/>
      <c r="C4" s="576" t="s">
        <v>7</v>
      </c>
      <c r="D4" s="588"/>
      <c r="E4" s="580"/>
      <c r="F4" s="576" t="s">
        <v>9</v>
      </c>
      <c r="G4" s="577"/>
      <c r="H4" s="576" t="s">
        <v>12</v>
      </c>
      <c r="I4" s="577"/>
      <c r="J4" s="76"/>
      <c r="K4" s="238" t="s">
        <v>36</v>
      </c>
      <c r="L4" s="235"/>
      <c r="M4" s="236"/>
      <c r="N4" s="576" t="s">
        <v>17</v>
      </c>
      <c r="O4" s="588"/>
      <c r="P4" s="588"/>
      <c r="Q4" s="577"/>
      <c r="R4" s="76" t="s">
        <v>32</v>
      </c>
      <c r="S4" s="75" t="s">
        <v>20</v>
      </c>
      <c r="T4" s="576" t="s">
        <v>22</v>
      </c>
      <c r="U4" s="588"/>
      <c r="V4" s="580"/>
      <c r="W4" s="74" t="s">
        <v>25</v>
      </c>
      <c r="X4" s="586" t="s">
        <v>2</v>
      </c>
    </row>
    <row r="5" spans="1:24" s="78" customFormat="1" ht="17.25">
      <c r="A5" s="79" t="s">
        <v>3</v>
      </c>
      <c r="B5" s="80"/>
      <c r="C5" s="75" t="s">
        <v>8</v>
      </c>
      <c r="D5" s="75"/>
      <c r="E5" s="75" t="s">
        <v>11</v>
      </c>
      <c r="F5" s="75" t="s">
        <v>10</v>
      </c>
      <c r="G5" s="75" t="s">
        <v>34</v>
      </c>
      <c r="H5" s="75" t="s">
        <v>13</v>
      </c>
      <c r="I5" s="75" t="s">
        <v>14</v>
      </c>
      <c r="J5" s="136" t="s">
        <v>48</v>
      </c>
      <c r="K5" s="75" t="s">
        <v>37</v>
      </c>
      <c r="L5" s="75" t="s">
        <v>40</v>
      </c>
      <c r="M5" s="75"/>
      <c r="N5" s="75" t="s">
        <v>15</v>
      </c>
      <c r="O5" s="75" t="s">
        <v>16</v>
      </c>
      <c r="P5" s="75" t="s">
        <v>18</v>
      </c>
      <c r="Q5" s="75" t="s">
        <v>19</v>
      </c>
      <c r="R5" s="77" t="s">
        <v>33</v>
      </c>
      <c r="S5" s="77" t="s">
        <v>44</v>
      </c>
      <c r="T5" s="77" t="s">
        <v>23</v>
      </c>
      <c r="U5" s="144" t="s">
        <v>35</v>
      </c>
      <c r="V5" s="144" t="s">
        <v>43</v>
      </c>
      <c r="W5" s="77" t="s">
        <v>26</v>
      </c>
      <c r="X5" s="587"/>
    </row>
    <row r="6" spans="1:24" s="78" customFormat="1" ht="17.25">
      <c r="A6" s="81" t="s">
        <v>6</v>
      </c>
      <c r="B6" s="82"/>
      <c r="C6" s="83"/>
      <c r="D6" s="83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5"/>
    </row>
    <row r="7" spans="1:24" s="78" customFormat="1" ht="17.25">
      <c r="A7" s="576" t="s">
        <v>28</v>
      </c>
      <c r="B7" s="580"/>
      <c r="C7" s="86"/>
      <c r="D7" s="86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8"/>
      <c r="R7" s="87"/>
      <c r="S7" s="87"/>
      <c r="T7" s="87"/>
      <c r="U7" s="87"/>
      <c r="V7" s="87"/>
      <c r="W7" s="89"/>
      <c r="X7" s="90"/>
    </row>
    <row r="8" spans="1:24" s="78" customFormat="1" ht="17.25">
      <c r="A8" s="576" t="s">
        <v>29</v>
      </c>
      <c r="B8" s="580"/>
      <c r="C8" s="86"/>
      <c r="D8" s="86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140">
        <v>27498</v>
      </c>
      <c r="X8" s="89"/>
    </row>
    <row r="9" spans="1:24" s="78" customFormat="1" ht="17.25">
      <c r="A9" s="576" t="s">
        <v>30</v>
      </c>
      <c r="B9" s="580"/>
      <c r="C9" s="86"/>
      <c r="D9" s="86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140">
        <v>270484</v>
      </c>
      <c r="X9" s="90"/>
    </row>
    <row r="10" spans="1:24" s="78" customFormat="1" ht="17.25">
      <c r="A10" s="576" t="s">
        <v>31</v>
      </c>
      <c r="B10" s="580"/>
      <c r="C10" s="104"/>
      <c r="D10" s="10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141"/>
      <c r="X10" s="142"/>
    </row>
    <row r="11" spans="1:24" s="78" customFormat="1" ht="18" thickBot="1">
      <c r="A11" s="582" t="s">
        <v>55</v>
      </c>
      <c r="B11" s="583"/>
      <c r="C11" s="106"/>
      <c r="D11" s="106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481"/>
      <c r="S11" s="481"/>
      <c r="T11" s="481"/>
      <c r="U11" s="481"/>
      <c r="V11" s="481"/>
      <c r="W11" s="498">
        <v>3000</v>
      </c>
      <c r="X11" s="180"/>
    </row>
    <row r="12" spans="1:24" s="78" customFormat="1" ht="18" thickBot="1">
      <c r="A12" s="620" t="s">
        <v>4</v>
      </c>
      <c r="B12" s="621"/>
      <c r="C12" s="92"/>
      <c r="D12" s="92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2"/>
      <c r="R12" s="94"/>
      <c r="S12" s="94"/>
      <c r="T12" s="94"/>
      <c r="U12" s="94"/>
      <c r="V12" s="94"/>
      <c r="W12" s="174">
        <f>SUM(W8:W11)</f>
        <v>300982</v>
      </c>
      <c r="X12" s="96">
        <f>SUM(W12)</f>
        <v>300982</v>
      </c>
    </row>
    <row r="13" spans="1:24" s="78" customFormat="1" ht="18" thickBot="1">
      <c r="A13" s="620" t="s">
        <v>5</v>
      </c>
      <c r="B13" s="621"/>
      <c r="C13" s="97"/>
      <c r="D13" s="97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2"/>
      <c r="R13" s="98"/>
      <c r="S13" s="98"/>
      <c r="T13" s="98"/>
      <c r="U13" s="98"/>
      <c r="V13" s="98"/>
      <c r="W13" s="95">
        <v>748437</v>
      </c>
      <c r="X13" s="96">
        <v>748437</v>
      </c>
    </row>
    <row r="14" spans="1:24" s="78" customFormat="1" ht="17.25">
      <c r="A14" s="99">
        <v>100</v>
      </c>
      <c r="B14" s="80"/>
      <c r="C14" s="100"/>
      <c r="D14" s="100"/>
      <c r="E14" s="101"/>
      <c r="F14" s="101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3"/>
    </row>
    <row r="15" spans="1:24" s="78" customFormat="1" ht="17.25">
      <c r="A15" s="581">
        <v>101</v>
      </c>
      <c r="B15" s="580"/>
      <c r="C15" s="127">
        <v>209060</v>
      </c>
      <c r="D15" s="100"/>
      <c r="E15" s="101"/>
      <c r="F15" s="101"/>
      <c r="G15" s="103"/>
      <c r="H15" s="101"/>
      <c r="I15" s="102"/>
      <c r="J15" s="102"/>
      <c r="K15" s="102"/>
      <c r="L15" s="102"/>
      <c r="M15" s="102"/>
      <c r="N15" s="101"/>
      <c r="O15" s="102"/>
      <c r="P15" s="102"/>
      <c r="Q15" s="102"/>
      <c r="R15" s="102"/>
      <c r="S15" s="102"/>
      <c r="T15" s="102"/>
      <c r="U15" s="102"/>
      <c r="V15" s="102"/>
      <c r="W15" s="102"/>
      <c r="X15" s="103"/>
    </row>
    <row r="16" spans="1:24" s="78" customFormat="1" ht="17.25">
      <c r="A16" s="581">
        <v>102</v>
      </c>
      <c r="B16" s="580"/>
      <c r="C16" s="100">
        <v>147510</v>
      </c>
      <c r="D16" s="100"/>
      <c r="E16" s="101">
        <v>61540</v>
      </c>
      <c r="F16" s="101"/>
      <c r="G16" s="103"/>
      <c r="H16" s="101"/>
      <c r="I16" s="102"/>
      <c r="J16" s="135">
        <v>9500</v>
      </c>
      <c r="K16" s="102"/>
      <c r="L16" s="102"/>
      <c r="M16" s="102"/>
      <c r="N16" s="101">
        <v>60110</v>
      </c>
      <c r="O16" s="102"/>
      <c r="P16" s="102"/>
      <c r="Q16" s="173"/>
      <c r="R16" s="102"/>
      <c r="S16" s="102"/>
      <c r="T16" s="102"/>
      <c r="U16" s="102"/>
      <c r="V16" s="102"/>
      <c r="W16" s="102"/>
      <c r="X16" s="103"/>
    </row>
    <row r="17" spans="1:24" s="78" customFormat="1" ht="17.25">
      <c r="A17" s="581">
        <v>103</v>
      </c>
      <c r="B17" s="580"/>
      <c r="C17" s="104"/>
      <c r="D17" s="104"/>
      <c r="E17" s="104">
        <v>3630</v>
      </c>
      <c r="F17" s="104"/>
      <c r="G17" s="85"/>
      <c r="H17" s="104"/>
      <c r="I17" s="84"/>
      <c r="J17" s="142">
        <v>1500</v>
      </c>
      <c r="K17" s="84"/>
      <c r="L17" s="84"/>
      <c r="M17" s="84"/>
      <c r="N17" s="104">
        <v>1350</v>
      </c>
      <c r="O17" s="104"/>
      <c r="P17" s="84"/>
      <c r="Q17" s="141"/>
      <c r="R17" s="84"/>
      <c r="S17" s="84"/>
      <c r="T17" s="84"/>
      <c r="U17" s="84"/>
      <c r="V17" s="84"/>
      <c r="W17" s="84"/>
      <c r="X17" s="85"/>
    </row>
    <row r="18" spans="1:24" s="78" customFormat="1" ht="18" thickBot="1">
      <c r="A18" s="581">
        <v>105</v>
      </c>
      <c r="B18" s="580"/>
      <c r="C18" s="105">
        <v>3500</v>
      </c>
      <c r="D18" s="105"/>
      <c r="E18" s="106"/>
      <c r="F18" s="106"/>
      <c r="G18" s="107"/>
      <c r="H18" s="106"/>
      <c r="I18" s="108"/>
      <c r="J18" s="108"/>
      <c r="K18" s="108"/>
      <c r="L18" s="108"/>
      <c r="M18" s="108"/>
      <c r="N18" s="106"/>
      <c r="O18" s="108"/>
      <c r="P18" s="108"/>
      <c r="Q18" s="108"/>
      <c r="R18" s="108"/>
      <c r="S18" s="108"/>
      <c r="T18" s="108"/>
      <c r="U18" s="108"/>
      <c r="V18" s="108"/>
      <c r="W18" s="108"/>
      <c r="X18" s="107"/>
    </row>
    <row r="19" spans="1:24" s="78" customFormat="1" ht="18" thickBot="1">
      <c r="A19" s="620" t="s">
        <v>4</v>
      </c>
      <c r="B19" s="621"/>
      <c r="C19" s="96">
        <f>SUM(C15:C18)</f>
        <v>360070</v>
      </c>
      <c r="D19" s="92"/>
      <c r="E19" s="92">
        <f>SUM(E15:E18)</f>
        <v>65170</v>
      </c>
      <c r="F19" s="92"/>
      <c r="G19" s="109"/>
      <c r="H19" s="92"/>
      <c r="I19" s="93"/>
      <c r="J19" s="176">
        <f>SUM(J15:J18)</f>
        <v>11000</v>
      </c>
      <c r="K19" s="93"/>
      <c r="L19" s="93"/>
      <c r="M19" s="93"/>
      <c r="N19" s="92">
        <f>SUM(N15:N18)</f>
        <v>61460</v>
      </c>
      <c r="O19" s="92"/>
      <c r="P19" s="93"/>
      <c r="Q19" s="176"/>
      <c r="R19" s="98"/>
      <c r="S19" s="98"/>
      <c r="T19" s="98"/>
      <c r="U19" s="98"/>
      <c r="V19" s="98"/>
      <c r="W19" s="98"/>
      <c r="X19" s="96">
        <f>SUM(C19:W19)</f>
        <v>497700</v>
      </c>
    </row>
    <row r="20" spans="1:24" s="78" customFormat="1" ht="18" thickBot="1">
      <c r="A20" s="620" t="s">
        <v>5</v>
      </c>
      <c r="B20" s="621"/>
      <c r="C20" s="130">
        <v>2507100</v>
      </c>
      <c r="D20" s="97"/>
      <c r="E20" s="96">
        <v>511600</v>
      </c>
      <c r="F20" s="92"/>
      <c r="G20" s="109"/>
      <c r="H20" s="92">
        <v>23620</v>
      </c>
      <c r="I20" s="109"/>
      <c r="J20" s="96">
        <v>87335</v>
      </c>
      <c r="K20" s="109"/>
      <c r="L20" s="109"/>
      <c r="M20" s="109"/>
      <c r="N20" s="109">
        <v>458580</v>
      </c>
      <c r="O20" s="92"/>
      <c r="P20" s="109"/>
      <c r="Q20" s="109"/>
      <c r="R20" s="110"/>
      <c r="S20" s="110"/>
      <c r="T20" s="110"/>
      <c r="U20" s="110"/>
      <c r="V20" s="110"/>
      <c r="W20" s="110"/>
      <c r="X20" s="96">
        <f>SUM(C20:W20)</f>
        <v>3588235</v>
      </c>
    </row>
    <row r="21" spans="1:24" s="78" customFormat="1" ht="17.25">
      <c r="A21" s="111">
        <v>120</v>
      </c>
      <c r="B21" s="112"/>
      <c r="C21" s="113"/>
      <c r="D21" s="113"/>
      <c r="E21" s="114"/>
      <c r="F21" s="114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6"/>
    </row>
    <row r="22" spans="1:24" s="78" customFormat="1" ht="17.25">
      <c r="A22" s="581">
        <v>121</v>
      </c>
      <c r="B22" s="580"/>
      <c r="C22" s="104">
        <v>12810</v>
      </c>
      <c r="D22" s="104"/>
      <c r="E22" s="104"/>
      <c r="F22" s="104">
        <v>13760</v>
      </c>
      <c r="G22" s="104"/>
      <c r="H22" s="104"/>
      <c r="I22" s="104"/>
      <c r="J22" s="104">
        <v>22480</v>
      </c>
      <c r="K22" s="104"/>
      <c r="L22" s="104"/>
      <c r="M22" s="104"/>
      <c r="N22" s="104"/>
      <c r="O22" s="104"/>
      <c r="P22" s="104"/>
      <c r="Q22" s="104"/>
      <c r="R22" s="84"/>
      <c r="S22" s="84"/>
      <c r="T22" s="84"/>
      <c r="U22" s="84"/>
      <c r="V22" s="84"/>
      <c r="W22" s="84"/>
      <c r="X22" s="85"/>
    </row>
    <row r="23" spans="1:24" s="78" customFormat="1" ht="18" thickBot="1">
      <c r="A23" s="581">
        <v>122</v>
      </c>
      <c r="B23" s="580"/>
      <c r="C23" s="105"/>
      <c r="D23" s="105"/>
      <c r="E23" s="106"/>
      <c r="F23" s="106"/>
      <c r="G23" s="106"/>
      <c r="H23" s="106"/>
      <c r="I23" s="106"/>
      <c r="J23" s="106">
        <v>1500</v>
      </c>
      <c r="K23" s="106"/>
      <c r="L23" s="106"/>
      <c r="M23" s="106"/>
      <c r="N23" s="106"/>
      <c r="O23" s="106"/>
      <c r="P23" s="106"/>
      <c r="Q23" s="106"/>
      <c r="R23" s="108"/>
      <c r="S23" s="108"/>
      <c r="T23" s="108"/>
      <c r="U23" s="108"/>
      <c r="V23" s="108"/>
      <c r="W23" s="108"/>
      <c r="X23" s="107"/>
    </row>
    <row r="24" spans="1:24" s="78" customFormat="1" ht="18" thickBot="1">
      <c r="A24" s="620" t="s">
        <v>4</v>
      </c>
      <c r="B24" s="621"/>
      <c r="C24" s="92">
        <f>SUM(C22:C23)</f>
        <v>12810</v>
      </c>
      <c r="D24" s="92"/>
      <c r="E24" s="92"/>
      <c r="F24" s="92">
        <f>SUM(F22:F23)</f>
        <v>13760</v>
      </c>
      <c r="G24" s="92"/>
      <c r="H24" s="92"/>
      <c r="I24" s="92"/>
      <c r="J24" s="92">
        <f>SUM(J22:J23)</f>
        <v>23980</v>
      </c>
      <c r="K24" s="92"/>
      <c r="L24" s="92"/>
      <c r="M24" s="92"/>
      <c r="N24" s="92"/>
      <c r="O24" s="92"/>
      <c r="P24" s="92"/>
      <c r="Q24" s="92"/>
      <c r="R24" s="98"/>
      <c r="S24" s="98"/>
      <c r="T24" s="98"/>
      <c r="U24" s="98"/>
      <c r="V24" s="98"/>
      <c r="W24" s="98"/>
      <c r="X24" s="109">
        <f>SUM(C24:W24)</f>
        <v>50550</v>
      </c>
    </row>
    <row r="25" spans="1:24" s="78" customFormat="1" ht="18" thickBot="1">
      <c r="A25" s="620" t="s">
        <v>5</v>
      </c>
      <c r="B25" s="621"/>
      <c r="C25" s="97">
        <v>100980</v>
      </c>
      <c r="D25" s="97"/>
      <c r="E25" s="92"/>
      <c r="F25" s="92">
        <v>107380</v>
      </c>
      <c r="G25" s="92"/>
      <c r="H25" s="92"/>
      <c r="I25" s="92"/>
      <c r="J25" s="92">
        <v>201080</v>
      </c>
      <c r="K25" s="92"/>
      <c r="L25" s="92"/>
      <c r="M25" s="92"/>
      <c r="N25" s="92"/>
      <c r="O25" s="92"/>
      <c r="P25" s="92"/>
      <c r="Q25" s="92"/>
      <c r="R25" s="98"/>
      <c r="S25" s="98"/>
      <c r="T25" s="98"/>
      <c r="U25" s="98"/>
      <c r="V25" s="98"/>
      <c r="W25" s="98"/>
      <c r="X25" s="109">
        <f>SUM(C25:W25)</f>
        <v>409440</v>
      </c>
    </row>
    <row r="26" spans="1:24" s="78" customFormat="1" ht="17.25">
      <c r="A26" s="81">
        <v>130</v>
      </c>
      <c r="B26" s="82"/>
      <c r="C26" s="83"/>
      <c r="D26" s="83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5"/>
    </row>
    <row r="27" spans="1:24" s="78" customFormat="1" ht="17.25">
      <c r="A27" s="576">
        <v>131</v>
      </c>
      <c r="B27" s="580"/>
      <c r="C27" s="86">
        <v>16020</v>
      </c>
      <c r="D27" s="86"/>
      <c r="E27" s="88">
        <v>21360</v>
      </c>
      <c r="F27" s="88">
        <v>10680</v>
      </c>
      <c r="G27" s="88"/>
      <c r="H27" s="88">
        <v>16020</v>
      </c>
      <c r="I27" s="88"/>
      <c r="J27" s="88">
        <v>64080</v>
      </c>
      <c r="K27" s="88"/>
      <c r="L27" s="88"/>
      <c r="M27" s="88"/>
      <c r="N27" s="88">
        <v>26700</v>
      </c>
      <c r="O27" s="88">
        <v>5340</v>
      </c>
      <c r="P27" s="88">
        <v>5340</v>
      </c>
      <c r="Q27" s="88"/>
      <c r="R27" s="88"/>
      <c r="S27" s="88"/>
      <c r="T27" s="88"/>
      <c r="U27" s="88"/>
      <c r="V27" s="88"/>
      <c r="W27" s="88"/>
      <c r="X27" s="88"/>
    </row>
    <row r="28" spans="1:24" s="78" customFormat="1" ht="18" thickBot="1">
      <c r="A28" s="576">
        <v>132</v>
      </c>
      <c r="B28" s="580"/>
      <c r="C28" s="86">
        <v>4500</v>
      </c>
      <c r="D28" s="86"/>
      <c r="E28" s="88">
        <v>6000</v>
      </c>
      <c r="F28" s="88">
        <v>3000</v>
      </c>
      <c r="G28" s="88"/>
      <c r="H28" s="88">
        <v>4500</v>
      </c>
      <c r="I28" s="88"/>
      <c r="J28" s="88">
        <v>18000</v>
      </c>
      <c r="K28" s="88"/>
      <c r="L28" s="88"/>
      <c r="M28" s="88"/>
      <c r="N28" s="88">
        <v>7500</v>
      </c>
      <c r="O28" s="88">
        <v>1500</v>
      </c>
      <c r="P28" s="88">
        <v>1500</v>
      </c>
      <c r="Q28" s="88"/>
      <c r="R28" s="88"/>
      <c r="S28" s="88"/>
      <c r="T28" s="88"/>
      <c r="U28" s="88"/>
      <c r="V28" s="88"/>
      <c r="W28" s="88"/>
      <c r="X28" s="88"/>
    </row>
    <row r="29" spans="1:24" s="78" customFormat="1" ht="18" thickBot="1">
      <c r="A29" s="620" t="s">
        <v>4</v>
      </c>
      <c r="B29" s="621"/>
      <c r="C29" s="92">
        <f>SUM(C27:C28)</f>
        <v>20520</v>
      </c>
      <c r="D29" s="92"/>
      <c r="E29" s="92">
        <f>SUM(E27:E28)</f>
        <v>27360</v>
      </c>
      <c r="F29" s="92">
        <f>SUM(F27:F28)</f>
        <v>13680</v>
      </c>
      <c r="G29" s="92"/>
      <c r="H29" s="92">
        <f>SUM(H27:H28)</f>
        <v>20520</v>
      </c>
      <c r="I29" s="92"/>
      <c r="J29" s="92">
        <f>SUM(J27:J28)</f>
        <v>82080</v>
      </c>
      <c r="K29" s="92"/>
      <c r="L29" s="92"/>
      <c r="M29" s="92"/>
      <c r="N29" s="92">
        <f>SUM(N27:N28)</f>
        <v>34200</v>
      </c>
      <c r="O29" s="92">
        <f>SUM(O27:O28)</f>
        <v>6840</v>
      </c>
      <c r="P29" s="92">
        <f>SUM(P27:P28)</f>
        <v>6840</v>
      </c>
      <c r="Q29" s="92"/>
      <c r="R29" s="94"/>
      <c r="S29" s="94"/>
      <c r="T29" s="94"/>
      <c r="U29" s="94"/>
      <c r="V29" s="94"/>
      <c r="W29" s="94"/>
      <c r="X29" s="92">
        <f>SUM(C29:W29)</f>
        <v>212040</v>
      </c>
    </row>
    <row r="30" spans="1:24" s="78" customFormat="1" ht="18" thickBot="1">
      <c r="A30" s="620" t="s">
        <v>5</v>
      </c>
      <c r="B30" s="621"/>
      <c r="C30" s="215">
        <v>164160</v>
      </c>
      <c r="D30" s="97"/>
      <c r="E30" s="92">
        <v>218880</v>
      </c>
      <c r="F30" s="175">
        <v>172765</v>
      </c>
      <c r="G30" s="92"/>
      <c r="H30" s="92">
        <v>164160</v>
      </c>
      <c r="I30" s="92"/>
      <c r="J30" s="175">
        <v>720980</v>
      </c>
      <c r="K30" s="92"/>
      <c r="L30" s="92"/>
      <c r="M30" s="92"/>
      <c r="N30" s="92">
        <v>273600</v>
      </c>
      <c r="O30" s="92">
        <v>54720</v>
      </c>
      <c r="P30" s="92">
        <v>54720</v>
      </c>
      <c r="Q30" s="94"/>
      <c r="R30" s="94"/>
      <c r="S30" s="94"/>
      <c r="T30" s="94"/>
      <c r="U30" s="94"/>
      <c r="V30" s="94"/>
      <c r="W30" s="94"/>
      <c r="X30" s="175">
        <f>SUM(C30:W30)</f>
        <v>1823985</v>
      </c>
    </row>
    <row r="31" spans="1:24" s="119" customFormat="1" ht="17.25">
      <c r="A31" s="117"/>
      <c r="B31" s="117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</row>
    <row r="32" spans="1:24" s="119" customFormat="1" ht="17.25">
      <c r="A32" s="117"/>
      <c r="B32" s="117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</row>
    <row r="33" spans="1:24" s="119" customFormat="1" ht="17.25">
      <c r="A33" s="117"/>
      <c r="B33" s="117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</row>
    <row r="34" spans="1:24" s="78" customFormat="1" ht="21.75" customHeight="1">
      <c r="A34" s="72" t="s">
        <v>41</v>
      </c>
      <c r="B34" s="73"/>
      <c r="C34" s="576" t="s">
        <v>7</v>
      </c>
      <c r="D34" s="588"/>
      <c r="E34" s="580"/>
      <c r="F34" s="576" t="s">
        <v>9</v>
      </c>
      <c r="G34" s="577"/>
      <c r="H34" s="576" t="s">
        <v>12</v>
      </c>
      <c r="I34" s="577"/>
      <c r="J34" s="76"/>
      <c r="K34" s="576" t="s">
        <v>36</v>
      </c>
      <c r="L34" s="577"/>
      <c r="M34" s="76"/>
      <c r="N34" s="576" t="s">
        <v>17</v>
      </c>
      <c r="O34" s="588"/>
      <c r="P34" s="588"/>
      <c r="Q34" s="577"/>
      <c r="R34" s="76" t="s">
        <v>32</v>
      </c>
      <c r="S34" s="75" t="s">
        <v>20</v>
      </c>
      <c r="T34" s="576" t="s">
        <v>22</v>
      </c>
      <c r="U34" s="588"/>
      <c r="V34" s="580"/>
      <c r="W34" s="74" t="s">
        <v>25</v>
      </c>
      <c r="X34" s="586" t="s">
        <v>2</v>
      </c>
    </row>
    <row r="35" spans="1:24" s="78" customFormat="1" ht="17.25">
      <c r="A35" s="79" t="s">
        <v>3</v>
      </c>
      <c r="B35" s="80"/>
      <c r="C35" s="75" t="s">
        <v>8</v>
      </c>
      <c r="D35" s="136" t="s">
        <v>51</v>
      </c>
      <c r="E35" s="75" t="s">
        <v>11</v>
      </c>
      <c r="F35" s="136" t="s">
        <v>10</v>
      </c>
      <c r="G35" s="75" t="s">
        <v>34</v>
      </c>
      <c r="H35" s="75" t="s">
        <v>13</v>
      </c>
      <c r="I35" s="75" t="s">
        <v>14</v>
      </c>
      <c r="J35" s="136" t="s">
        <v>48</v>
      </c>
      <c r="K35" s="75" t="s">
        <v>37</v>
      </c>
      <c r="L35" s="75" t="s">
        <v>40</v>
      </c>
      <c r="M35" s="75"/>
      <c r="N35" s="75" t="s">
        <v>15</v>
      </c>
      <c r="O35" s="75" t="s">
        <v>16</v>
      </c>
      <c r="P35" s="75" t="s">
        <v>18</v>
      </c>
      <c r="Q35" s="75" t="s">
        <v>19</v>
      </c>
      <c r="R35" s="77" t="s">
        <v>33</v>
      </c>
      <c r="S35" s="77" t="s">
        <v>21</v>
      </c>
      <c r="T35" s="77" t="s">
        <v>23</v>
      </c>
      <c r="U35" s="144" t="s">
        <v>35</v>
      </c>
      <c r="V35" s="144" t="s">
        <v>43</v>
      </c>
      <c r="W35" s="77" t="s">
        <v>26</v>
      </c>
      <c r="X35" s="587"/>
    </row>
    <row r="36" spans="1:24" s="78" customFormat="1" ht="17.25">
      <c r="A36" s="99">
        <v>200</v>
      </c>
      <c r="B36" s="80"/>
      <c r="C36" s="100"/>
      <c r="D36" s="100"/>
      <c r="E36" s="101"/>
      <c r="F36" s="101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3"/>
    </row>
    <row r="37" spans="1:24" s="78" customFormat="1" ht="17.25">
      <c r="A37" s="581">
        <v>201</v>
      </c>
      <c r="B37" s="580"/>
      <c r="C37" s="100"/>
      <c r="D37" s="100"/>
      <c r="E37" s="101"/>
      <c r="F37" s="101"/>
      <c r="G37" s="102"/>
      <c r="H37" s="101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3"/>
      <c r="W37" s="102"/>
      <c r="X37" s="103"/>
    </row>
    <row r="38" spans="1:24" s="78" customFormat="1" ht="17.25">
      <c r="A38" s="581">
        <v>202</v>
      </c>
      <c r="B38" s="580"/>
      <c r="C38" s="100"/>
      <c r="D38" s="100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2"/>
      <c r="P38" s="102"/>
      <c r="Q38" s="102"/>
      <c r="R38" s="102"/>
      <c r="S38" s="102"/>
      <c r="T38" s="102"/>
      <c r="U38" s="102"/>
      <c r="V38" s="103"/>
      <c r="W38" s="102"/>
      <c r="X38" s="103"/>
    </row>
    <row r="39" spans="1:24" s="78" customFormat="1" ht="17.25">
      <c r="A39" s="581">
        <v>205</v>
      </c>
      <c r="B39" s="580"/>
      <c r="C39" s="104"/>
      <c r="D39" s="104"/>
      <c r="E39" s="104"/>
      <c r="F39" s="104"/>
      <c r="G39" s="104"/>
      <c r="H39" s="104">
        <v>500</v>
      </c>
      <c r="I39" s="104"/>
      <c r="J39" s="104"/>
      <c r="K39" s="104"/>
      <c r="L39" s="104"/>
      <c r="M39" s="104"/>
      <c r="N39" s="104"/>
      <c r="O39" s="84"/>
      <c r="P39" s="84"/>
      <c r="Q39" s="84"/>
      <c r="R39" s="84"/>
      <c r="S39" s="84"/>
      <c r="T39" s="84"/>
      <c r="U39" s="84"/>
      <c r="V39" s="84"/>
      <c r="W39" s="84"/>
      <c r="X39" s="85"/>
    </row>
    <row r="40" spans="1:24" s="78" customFormat="1" ht="17.25">
      <c r="A40" s="581">
        <v>206</v>
      </c>
      <c r="B40" s="580"/>
      <c r="C40" s="104">
        <v>2400</v>
      </c>
      <c r="D40" s="104"/>
      <c r="E40" s="104">
        <v>2400</v>
      </c>
      <c r="F40" s="104"/>
      <c r="G40" s="104"/>
      <c r="H40" s="104"/>
      <c r="I40" s="104"/>
      <c r="J40" s="104"/>
      <c r="K40" s="104"/>
      <c r="L40" s="104"/>
      <c r="M40" s="104"/>
      <c r="N40" s="104">
        <v>4500</v>
      </c>
      <c r="O40" s="84"/>
      <c r="P40" s="84"/>
      <c r="Q40" s="141"/>
      <c r="R40" s="84"/>
      <c r="S40" s="84"/>
      <c r="T40" s="84"/>
      <c r="U40" s="84"/>
      <c r="V40" s="85"/>
      <c r="W40" s="84"/>
      <c r="X40" s="85"/>
    </row>
    <row r="41" spans="1:24" s="78" customFormat="1" ht="17.25">
      <c r="A41" s="581">
        <v>207</v>
      </c>
      <c r="B41" s="580"/>
      <c r="C41" s="104"/>
      <c r="D41" s="104"/>
      <c r="E41" s="104">
        <v>3639</v>
      </c>
      <c r="F41" s="104"/>
      <c r="G41" s="104"/>
      <c r="H41" s="104"/>
      <c r="I41" s="104"/>
      <c r="J41" s="104"/>
      <c r="K41" s="104"/>
      <c r="L41" s="104"/>
      <c r="M41" s="104"/>
      <c r="N41" s="104"/>
      <c r="O41" s="84"/>
      <c r="P41" s="84"/>
      <c r="Q41" s="84"/>
      <c r="R41" s="84"/>
      <c r="S41" s="84"/>
      <c r="T41" s="84"/>
      <c r="U41" s="84"/>
      <c r="V41" s="85"/>
      <c r="W41" s="84"/>
      <c r="X41" s="85"/>
    </row>
    <row r="42" spans="1:24" s="78" customFormat="1" ht="18" thickBot="1">
      <c r="A42" s="581">
        <v>208</v>
      </c>
      <c r="B42" s="580"/>
      <c r="C42" s="134">
        <v>1967</v>
      </c>
      <c r="D42" s="120"/>
      <c r="E42" s="120">
        <v>3753</v>
      </c>
      <c r="F42" s="120"/>
      <c r="G42" s="120"/>
      <c r="H42" s="120"/>
      <c r="I42" s="120"/>
      <c r="J42" s="120">
        <v>8489</v>
      </c>
      <c r="K42" s="120"/>
      <c r="L42" s="120"/>
      <c r="M42" s="120"/>
      <c r="N42" s="120">
        <v>250</v>
      </c>
      <c r="O42" s="91"/>
      <c r="P42" s="91"/>
      <c r="Q42" s="179"/>
      <c r="R42" s="91"/>
      <c r="S42" s="91"/>
      <c r="T42" s="91"/>
      <c r="U42" s="91"/>
      <c r="V42" s="121"/>
      <c r="W42" s="91"/>
      <c r="X42" s="121"/>
    </row>
    <row r="43" spans="1:24" s="78" customFormat="1" ht="18" thickBot="1">
      <c r="A43" s="620" t="s">
        <v>4</v>
      </c>
      <c r="B43" s="621"/>
      <c r="C43" s="129">
        <f>SUM(C39:C42)</f>
        <v>4367</v>
      </c>
      <c r="D43" s="122"/>
      <c r="E43" s="122">
        <f>SUM(E39:E42)</f>
        <v>9792</v>
      </c>
      <c r="F43" s="122"/>
      <c r="G43" s="122"/>
      <c r="H43" s="122">
        <f>SUM(H39:H42)</f>
        <v>500</v>
      </c>
      <c r="I43" s="122"/>
      <c r="J43" s="122">
        <f>SUM(J39:J42)</f>
        <v>8489</v>
      </c>
      <c r="K43" s="122"/>
      <c r="L43" s="122"/>
      <c r="M43" s="122"/>
      <c r="N43" s="122">
        <f>SUM(N39:N42)</f>
        <v>4750</v>
      </c>
      <c r="O43" s="122"/>
      <c r="P43" s="123"/>
      <c r="Q43" s="180"/>
      <c r="R43" s="124"/>
      <c r="S43" s="124"/>
      <c r="T43" s="124"/>
      <c r="U43" s="124"/>
      <c r="V43" s="125"/>
      <c r="W43" s="124"/>
      <c r="X43" s="129">
        <f>SUM(C43:W43)</f>
        <v>27898</v>
      </c>
    </row>
    <row r="44" spans="1:24" s="78" customFormat="1" ht="18" thickBot="1">
      <c r="A44" s="620" t="s">
        <v>5</v>
      </c>
      <c r="B44" s="621"/>
      <c r="C44" s="130">
        <v>66437</v>
      </c>
      <c r="D44" s="97"/>
      <c r="E44" s="92">
        <v>55255</v>
      </c>
      <c r="F44" s="92"/>
      <c r="G44" s="92"/>
      <c r="H44" s="92">
        <v>9920</v>
      </c>
      <c r="I44" s="92"/>
      <c r="J44" s="92">
        <v>100448</v>
      </c>
      <c r="K44" s="92"/>
      <c r="L44" s="92"/>
      <c r="M44" s="92"/>
      <c r="N44" s="92">
        <v>41134</v>
      </c>
      <c r="O44" s="92"/>
      <c r="P44" s="92"/>
      <c r="Q44" s="92"/>
      <c r="R44" s="94"/>
      <c r="S44" s="94"/>
      <c r="T44" s="94"/>
      <c r="U44" s="94"/>
      <c r="V44" s="94"/>
      <c r="W44" s="94"/>
      <c r="X44" s="96">
        <f>SUM(C44:W44)</f>
        <v>273194</v>
      </c>
    </row>
    <row r="45" spans="1:24" s="78" customFormat="1" ht="17.25">
      <c r="A45" s="111">
        <v>250</v>
      </c>
      <c r="B45" s="112"/>
      <c r="C45" s="113"/>
      <c r="D45" s="113"/>
      <c r="E45" s="114"/>
      <c r="F45" s="114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6"/>
    </row>
    <row r="46" spans="1:24" s="78" customFormat="1" ht="17.25">
      <c r="A46" s="581">
        <v>251</v>
      </c>
      <c r="B46" s="580"/>
      <c r="C46" s="100">
        <v>1800</v>
      </c>
      <c r="D46" s="100"/>
      <c r="E46" s="101"/>
      <c r="F46" s="101"/>
      <c r="G46" s="101"/>
      <c r="H46" s="101"/>
      <c r="I46" s="101"/>
      <c r="J46" s="101"/>
      <c r="K46" s="264">
        <v>31021.25</v>
      </c>
      <c r="L46" s="101"/>
      <c r="M46" s="101"/>
      <c r="N46" s="101"/>
      <c r="O46" s="101"/>
      <c r="P46" s="101"/>
      <c r="Q46" s="101"/>
      <c r="R46" s="102"/>
      <c r="S46" s="101"/>
      <c r="T46" s="102"/>
      <c r="U46" s="102"/>
      <c r="V46" s="101"/>
      <c r="W46" s="102"/>
      <c r="X46" s="103"/>
    </row>
    <row r="47" spans="1:24" s="78" customFormat="1" ht="17.25">
      <c r="A47" s="581">
        <v>252</v>
      </c>
      <c r="B47" s="580"/>
      <c r="C47" s="100">
        <v>4750</v>
      </c>
      <c r="D47" s="100"/>
      <c r="E47" s="101">
        <v>3760</v>
      </c>
      <c r="F47" s="101"/>
      <c r="G47" s="101"/>
      <c r="H47" s="101"/>
      <c r="I47" s="101"/>
      <c r="J47" s="101">
        <v>200</v>
      </c>
      <c r="K47" s="101"/>
      <c r="L47" s="101"/>
      <c r="M47" s="101"/>
      <c r="N47" s="264">
        <v>610</v>
      </c>
      <c r="O47" s="101"/>
      <c r="P47" s="101"/>
      <c r="Q47" s="101"/>
      <c r="R47" s="102"/>
      <c r="S47" s="101"/>
      <c r="T47" s="102"/>
      <c r="U47" s="102"/>
      <c r="V47" s="101"/>
      <c r="W47" s="102"/>
      <c r="X47" s="103"/>
    </row>
    <row r="48" spans="1:24" s="78" customFormat="1" ht="17.25">
      <c r="A48" s="581">
        <v>253</v>
      </c>
      <c r="B48" s="580"/>
      <c r="C48" s="141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84"/>
      <c r="S48" s="104"/>
      <c r="T48" s="142"/>
      <c r="U48" s="142"/>
      <c r="V48" s="104"/>
      <c r="W48" s="84"/>
      <c r="X48" s="85"/>
    </row>
    <row r="49" spans="1:24" s="78" customFormat="1" ht="18" thickBot="1">
      <c r="A49" s="581">
        <v>254</v>
      </c>
      <c r="B49" s="580"/>
      <c r="C49" s="185">
        <v>15706</v>
      </c>
      <c r="D49" s="185"/>
      <c r="E49" s="106">
        <v>8740</v>
      </c>
      <c r="F49" s="106"/>
      <c r="G49" s="106"/>
      <c r="H49" s="106"/>
      <c r="I49" s="106"/>
      <c r="J49" s="106">
        <v>2760</v>
      </c>
      <c r="K49" s="106">
        <v>7905</v>
      </c>
      <c r="L49" s="106"/>
      <c r="M49" s="106"/>
      <c r="N49" s="106"/>
      <c r="O49" s="106"/>
      <c r="P49" s="106"/>
      <c r="Q49" s="106"/>
      <c r="R49" s="108"/>
      <c r="S49" s="106">
        <v>57400</v>
      </c>
      <c r="T49" s="261">
        <v>91788</v>
      </c>
      <c r="U49" s="261"/>
      <c r="V49" s="106"/>
      <c r="W49" s="108"/>
      <c r="X49" s="107"/>
    </row>
    <row r="50" spans="1:24" s="78" customFormat="1" ht="18" thickBot="1">
      <c r="A50" s="620" t="s">
        <v>4</v>
      </c>
      <c r="B50" s="621"/>
      <c r="C50" s="96">
        <f>SUM(C46:C49)</f>
        <v>22256</v>
      </c>
      <c r="D50" s="96"/>
      <c r="E50" s="92">
        <f>SUM(E46:E49)</f>
        <v>12500</v>
      </c>
      <c r="F50" s="177"/>
      <c r="G50" s="92"/>
      <c r="H50" s="92"/>
      <c r="I50" s="92"/>
      <c r="J50" s="92">
        <f>SUM(J46:J49)</f>
        <v>2960</v>
      </c>
      <c r="K50" s="92">
        <f>SUM(K46:K49)</f>
        <v>38926.25</v>
      </c>
      <c r="L50" s="92"/>
      <c r="M50" s="92"/>
      <c r="N50" s="96">
        <f>SUM(N46:N49)</f>
        <v>610</v>
      </c>
      <c r="O50" s="92"/>
      <c r="P50" s="92"/>
      <c r="Q50" s="92"/>
      <c r="R50" s="94"/>
      <c r="S50" s="94">
        <f>SUM(S46:S49)</f>
        <v>57400</v>
      </c>
      <c r="T50" s="94">
        <f>SUM(T46:T49)</f>
        <v>91788</v>
      </c>
      <c r="U50" s="94"/>
      <c r="V50" s="94"/>
      <c r="W50" s="94"/>
      <c r="X50" s="96">
        <f>SUM(C50:W50)</f>
        <v>226440.25</v>
      </c>
    </row>
    <row r="51" spans="1:24" s="78" customFormat="1" ht="18" thickBot="1">
      <c r="A51" s="620" t="s">
        <v>5</v>
      </c>
      <c r="B51" s="621"/>
      <c r="C51" s="130">
        <v>567980.5</v>
      </c>
      <c r="D51" s="215">
        <v>3900</v>
      </c>
      <c r="E51" s="92">
        <v>53720</v>
      </c>
      <c r="F51" s="92">
        <v>11290</v>
      </c>
      <c r="G51" s="92"/>
      <c r="H51" s="92">
        <v>1302</v>
      </c>
      <c r="I51" s="92">
        <v>59650</v>
      </c>
      <c r="J51" s="96">
        <v>105245.15</v>
      </c>
      <c r="K51" s="96">
        <v>222166.25</v>
      </c>
      <c r="L51" s="92"/>
      <c r="M51" s="92"/>
      <c r="N51" s="96">
        <v>13770</v>
      </c>
      <c r="O51" s="92"/>
      <c r="P51" s="92"/>
      <c r="Q51" s="92"/>
      <c r="R51" s="94"/>
      <c r="S51" s="94">
        <v>91640</v>
      </c>
      <c r="T51" s="94">
        <v>223445</v>
      </c>
      <c r="U51" s="94"/>
      <c r="V51" s="94"/>
      <c r="W51" s="94"/>
      <c r="X51" s="96">
        <f>SUM(C51:W51)</f>
        <v>1354108.9</v>
      </c>
    </row>
    <row r="52" spans="1:24" s="78" customFormat="1" ht="17.25">
      <c r="A52" s="81">
        <v>270</v>
      </c>
      <c r="B52" s="82"/>
      <c r="C52" s="83"/>
      <c r="D52" s="83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5"/>
    </row>
    <row r="53" spans="1:24" s="78" customFormat="1" ht="17.25">
      <c r="A53" s="576">
        <v>271</v>
      </c>
      <c r="B53" s="577"/>
      <c r="C53" s="86"/>
      <c r="D53" s="86"/>
      <c r="E53" s="88">
        <v>5130</v>
      </c>
      <c r="F53" s="88"/>
      <c r="G53" s="88"/>
      <c r="H53" s="88"/>
      <c r="I53" s="88"/>
      <c r="J53" s="88">
        <v>3210</v>
      </c>
      <c r="K53" s="88"/>
      <c r="L53" s="88"/>
      <c r="M53" s="88"/>
      <c r="N53" s="88">
        <v>1470</v>
      </c>
      <c r="O53" s="88"/>
      <c r="P53" s="88"/>
      <c r="Q53" s="88"/>
      <c r="R53" s="178"/>
      <c r="S53" s="88"/>
      <c r="T53" s="88"/>
      <c r="U53" s="88"/>
      <c r="V53" s="88"/>
      <c r="W53" s="88"/>
      <c r="X53" s="88"/>
    </row>
    <row r="54" spans="1:24" s="78" customFormat="1" ht="17.25">
      <c r="A54" s="576">
        <v>272</v>
      </c>
      <c r="B54" s="577"/>
      <c r="C54" s="86"/>
      <c r="D54" s="86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>
        <v>44266</v>
      </c>
      <c r="P54" s="88"/>
      <c r="Q54" s="88"/>
      <c r="R54" s="88"/>
      <c r="S54" s="88"/>
      <c r="T54" s="88"/>
      <c r="U54" s="88"/>
      <c r="V54" s="88"/>
      <c r="W54" s="88"/>
      <c r="X54" s="88"/>
    </row>
    <row r="55" spans="1:24" s="78" customFormat="1" ht="17.25">
      <c r="A55" s="576">
        <v>273</v>
      </c>
      <c r="B55" s="577"/>
      <c r="C55" s="86"/>
      <c r="D55" s="86"/>
      <c r="E55" s="88"/>
      <c r="F55" s="88"/>
      <c r="G55" s="88"/>
      <c r="H55" s="88"/>
      <c r="I55" s="89"/>
      <c r="J55" s="88"/>
      <c r="K55" s="88"/>
      <c r="L55" s="88"/>
      <c r="M55" s="88"/>
      <c r="N55" s="88"/>
      <c r="O55" s="88"/>
      <c r="P55" s="88"/>
      <c r="Q55" s="88">
        <v>2210</v>
      </c>
      <c r="R55" s="88"/>
      <c r="S55" s="88"/>
      <c r="T55" s="88"/>
      <c r="U55" s="88"/>
      <c r="V55" s="88"/>
      <c r="W55" s="88"/>
      <c r="X55" s="88"/>
    </row>
    <row r="56" spans="1:24" s="78" customFormat="1" ht="17.25">
      <c r="A56" s="576">
        <v>274</v>
      </c>
      <c r="B56" s="577"/>
      <c r="C56" s="86"/>
      <c r="D56" s="86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</row>
    <row r="57" spans="1:24" s="78" customFormat="1" ht="17.25">
      <c r="A57" s="576">
        <v>275</v>
      </c>
      <c r="B57" s="577"/>
      <c r="C57" s="499"/>
      <c r="D57" s="86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>
        <v>7830</v>
      </c>
      <c r="R57" s="88"/>
      <c r="S57" s="88"/>
      <c r="T57" s="88"/>
      <c r="U57" s="88"/>
      <c r="V57" s="88"/>
      <c r="W57" s="88"/>
      <c r="X57" s="88"/>
    </row>
    <row r="58" spans="1:24" s="78" customFormat="1" ht="17.25">
      <c r="A58" s="576">
        <v>276</v>
      </c>
      <c r="B58" s="577"/>
      <c r="C58" s="86"/>
      <c r="D58" s="86"/>
      <c r="E58" s="88"/>
      <c r="F58" s="88"/>
      <c r="G58" s="88">
        <v>11687</v>
      </c>
      <c r="H58" s="88">
        <v>264</v>
      </c>
      <c r="I58" s="88"/>
      <c r="J58" s="88"/>
      <c r="K58" s="88"/>
      <c r="L58" s="88"/>
      <c r="M58" s="88"/>
      <c r="N58" s="88">
        <v>3253</v>
      </c>
      <c r="O58" s="88"/>
      <c r="P58" s="88"/>
      <c r="Q58" s="88">
        <v>36159</v>
      </c>
      <c r="R58" s="88"/>
      <c r="S58" s="88"/>
      <c r="T58" s="88"/>
      <c r="U58" s="88"/>
      <c r="V58" s="88"/>
      <c r="W58" s="88"/>
      <c r="X58" s="88"/>
    </row>
    <row r="59" spans="1:24" s="78" customFormat="1" ht="17.25">
      <c r="A59" s="576">
        <v>278</v>
      </c>
      <c r="B59" s="577"/>
      <c r="C59" s="86"/>
      <c r="D59" s="86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</row>
    <row r="60" spans="1:24" s="78" customFormat="1" ht="17.25">
      <c r="A60" s="576">
        <v>279</v>
      </c>
      <c r="B60" s="577"/>
      <c r="C60" s="86">
        <v>1700</v>
      </c>
      <c r="D60" s="86"/>
      <c r="E60" s="88"/>
      <c r="F60" s="88"/>
      <c r="G60" s="88"/>
      <c r="H60" s="88"/>
      <c r="I60" s="88"/>
      <c r="J60" s="88"/>
      <c r="K60" s="88"/>
      <c r="L60" s="88"/>
      <c r="M60" s="88"/>
      <c r="N60" s="88">
        <v>3600</v>
      </c>
      <c r="O60" s="88"/>
      <c r="P60" s="88"/>
      <c r="Q60" s="88"/>
      <c r="R60" s="88"/>
      <c r="S60" s="88"/>
      <c r="T60" s="88"/>
      <c r="U60" s="88"/>
      <c r="V60" s="88"/>
      <c r="W60" s="88"/>
      <c r="X60" s="88"/>
    </row>
    <row r="61" spans="1:24" s="78" customFormat="1" ht="17.25">
      <c r="A61" s="576">
        <v>280</v>
      </c>
      <c r="B61" s="577"/>
      <c r="C61" s="86"/>
      <c r="D61" s="86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</row>
    <row r="62" spans="1:24" s="78" customFormat="1" ht="17.25">
      <c r="A62" s="576">
        <v>281</v>
      </c>
      <c r="B62" s="580"/>
      <c r="C62" s="86"/>
      <c r="D62" s="86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</row>
    <row r="63" spans="1:24" s="78" customFormat="1" ht="18" thickBot="1">
      <c r="A63" s="576">
        <v>282</v>
      </c>
      <c r="B63" s="580"/>
      <c r="C63" s="86"/>
      <c r="D63" s="86"/>
      <c r="E63" s="88"/>
      <c r="F63" s="88"/>
      <c r="G63" s="88"/>
      <c r="H63" s="88"/>
      <c r="I63" s="88"/>
      <c r="J63" s="88"/>
      <c r="K63" s="88"/>
      <c r="L63" s="88"/>
      <c r="M63" s="88"/>
      <c r="N63" s="88">
        <v>4700</v>
      </c>
      <c r="O63" s="88"/>
      <c r="P63" s="88"/>
      <c r="Q63" s="88"/>
      <c r="R63" s="88"/>
      <c r="S63" s="88"/>
      <c r="T63" s="88"/>
      <c r="U63" s="88"/>
      <c r="V63" s="88"/>
      <c r="W63" s="88"/>
      <c r="X63" s="88"/>
    </row>
    <row r="64" spans="1:24" s="78" customFormat="1" ht="18" thickBot="1">
      <c r="A64" s="620" t="s">
        <v>4</v>
      </c>
      <c r="B64" s="621"/>
      <c r="C64" s="96">
        <f>SUM(C53:C63)</f>
        <v>1700</v>
      </c>
      <c r="D64" s="92"/>
      <c r="E64" s="92">
        <f>SUM(E53:E63)</f>
        <v>5130</v>
      </c>
      <c r="F64" s="92"/>
      <c r="G64" s="92">
        <f>SUM(G53:G63)</f>
        <v>11687</v>
      </c>
      <c r="H64" s="92">
        <f>SUM(H53:H63)</f>
        <v>264</v>
      </c>
      <c r="I64" s="96"/>
      <c r="J64" s="92">
        <f>SUM(J53:J63)</f>
        <v>3210</v>
      </c>
      <c r="K64" s="92"/>
      <c r="L64" s="92"/>
      <c r="M64" s="92"/>
      <c r="N64" s="92">
        <f>SUM(N53:N63)</f>
        <v>13023</v>
      </c>
      <c r="O64" s="92">
        <f>SUM(O53:O63)</f>
        <v>44266</v>
      </c>
      <c r="P64" s="92"/>
      <c r="Q64" s="92">
        <f>SUM(Q53:Q63)</f>
        <v>46199</v>
      </c>
      <c r="R64" s="94"/>
      <c r="S64" s="94"/>
      <c r="T64" s="94"/>
      <c r="U64" s="94"/>
      <c r="V64" s="94"/>
      <c r="W64" s="94"/>
      <c r="X64" s="96">
        <f>SUM(C64:W64)</f>
        <v>125479</v>
      </c>
    </row>
    <row r="65" spans="1:24" s="78" customFormat="1" ht="18" thickBot="1">
      <c r="A65" s="620" t="s">
        <v>5</v>
      </c>
      <c r="B65" s="621"/>
      <c r="C65" s="130">
        <v>75495</v>
      </c>
      <c r="D65" s="97"/>
      <c r="E65" s="96">
        <v>44667</v>
      </c>
      <c r="F65" s="92"/>
      <c r="G65" s="92">
        <v>33087</v>
      </c>
      <c r="H65" s="92">
        <v>20908</v>
      </c>
      <c r="I65" s="96">
        <v>287882.8</v>
      </c>
      <c r="J65" s="92">
        <v>85224</v>
      </c>
      <c r="K65" s="92"/>
      <c r="L65" s="92"/>
      <c r="M65" s="92"/>
      <c r="N65" s="175">
        <v>97136</v>
      </c>
      <c r="O65" s="92">
        <v>96481</v>
      </c>
      <c r="P65" s="92"/>
      <c r="Q65" s="92">
        <v>304691</v>
      </c>
      <c r="R65" s="92"/>
      <c r="S65" s="92"/>
      <c r="T65" s="194"/>
      <c r="U65" s="194"/>
      <c r="V65" s="94"/>
      <c r="W65" s="94"/>
      <c r="X65" s="96">
        <f>SUM(C65:W65)</f>
        <v>1045571.8</v>
      </c>
    </row>
    <row r="66" spans="1:24" s="78" customFormat="1" ht="17.25">
      <c r="A66" s="117"/>
      <c r="B66" s="117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</row>
    <row r="67" spans="1:24" s="78" customFormat="1" ht="21" customHeight="1">
      <c r="A67" s="72" t="s">
        <v>42</v>
      </c>
      <c r="B67" s="73"/>
      <c r="C67" s="576" t="s">
        <v>7</v>
      </c>
      <c r="D67" s="588"/>
      <c r="E67" s="580"/>
      <c r="F67" s="576" t="s">
        <v>9</v>
      </c>
      <c r="G67" s="577"/>
      <c r="H67" s="576" t="s">
        <v>12</v>
      </c>
      <c r="I67" s="577"/>
      <c r="J67" s="74"/>
      <c r="K67" s="236" t="s">
        <v>36</v>
      </c>
      <c r="L67" s="235"/>
      <c r="M67" s="239" t="s">
        <v>52</v>
      </c>
      <c r="N67" s="576" t="s">
        <v>17</v>
      </c>
      <c r="O67" s="588"/>
      <c r="P67" s="588"/>
      <c r="Q67" s="577"/>
      <c r="R67" s="76" t="s">
        <v>32</v>
      </c>
      <c r="S67" s="75" t="s">
        <v>20</v>
      </c>
      <c r="T67" s="576" t="s">
        <v>22</v>
      </c>
      <c r="U67" s="588"/>
      <c r="V67" s="580"/>
      <c r="W67" s="74" t="s">
        <v>25</v>
      </c>
      <c r="X67" s="586" t="s">
        <v>2</v>
      </c>
    </row>
    <row r="68" spans="1:24" s="78" customFormat="1" ht="17.25">
      <c r="A68" s="79" t="s">
        <v>3</v>
      </c>
      <c r="B68" s="80"/>
      <c r="C68" s="75" t="s">
        <v>8</v>
      </c>
      <c r="D68" s="75"/>
      <c r="E68" s="75" t="s">
        <v>11</v>
      </c>
      <c r="F68" s="136" t="s">
        <v>10</v>
      </c>
      <c r="G68" s="75" t="s">
        <v>34</v>
      </c>
      <c r="H68" s="75" t="s">
        <v>13</v>
      </c>
      <c r="I68" s="75" t="s">
        <v>14</v>
      </c>
      <c r="J68" s="144" t="s">
        <v>48</v>
      </c>
      <c r="K68" s="77" t="s">
        <v>37</v>
      </c>
      <c r="L68" s="77" t="s">
        <v>40</v>
      </c>
      <c r="M68" s="144" t="s">
        <v>53</v>
      </c>
      <c r="N68" s="75" t="s">
        <v>15</v>
      </c>
      <c r="O68" s="75" t="s">
        <v>16</v>
      </c>
      <c r="P68" s="75" t="s">
        <v>18</v>
      </c>
      <c r="Q68" s="75" t="s">
        <v>19</v>
      </c>
      <c r="R68" s="77" t="s">
        <v>33</v>
      </c>
      <c r="S68" s="77" t="s">
        <v>21</v>
      </c>
      <c r="T68" s="77" t="s">
        <v>23</v>
      </c>
      <c r="U68" s="144" t="s">
        <v>35</v>
      </c>
      <c r="V68" s="144" t="s">
        <v>43</v>
      </c>
      <c r="W68" s="77" t="s">
        <v>26</v>
      </c>
      <c r="X68" s="587"/>
    </row>
    <row r="69" spans="1:24" s="78" customFormat="1" ht="17.25">
      <c r="A69" s="99">
        <v>300</v>
      </c>
      <c r="B69" s="80"/>
      <c r="C69" s="100"/>
      <c r="D69" s="100"/>
      <c r="E69" s="101"/>
      <c r="F69" s="101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3"/>
    </row>
    <row r="70" spans="1:24" s="78" customFormat="1" ht="17.25">
      <c r="A70" s="581">
        <v>301</v>
      </c>
      <c r="B70" s="580"/>
      <c r="C70" s="127">
        <v>22701.5</v>
      </c>
      <c r="D70" s="127"/>
      <c r="E70" s="101"/>
      <c r="F70" s="101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3"/>
    </row>
    <row r="71" spans="1:24" s="78" customFormat="1" ht="17.25">
      <c r="A71" s="581">
        <v>302</v>
      </c>
      <c r="B71" s="580"/>
      <c r="C71" s="127">
        <v>1335.09</v>
      </c>
      <c r="D71" s="127"/>
      <c r="E71" s="101"/>
      <c r="F71" s="101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3"/>
    </row>
    <row r="72" spans="1:24" s="78" customFormat="1" ht="17.25">
      <c r="A72" s="581">
        <v>303</v>
      </c>
      <c r="B72" s="580"/>
      <c r="C72" s="128">
        <v>5020.44</v>
      </c>
      <c r="D72" s="128"/>
      <c r="E72" s="104"/>
      <c r="F72" s="104"/>
      <c r="G72" s="84"/>
      <c r="H72" s="84"/>
      <c r="I72" s="84"/>
      <c r="J72" s="84"/>
      <c r="K72" s="84"/>
      <c r="L72" s="84"/>
      <c r="M72" s="84"/>
      <c r="N72" s="84"/>
      <c r="O72" s="104"/>
      <c r="P72" s="84"/>
      <c r="Q72" s="84"/>
      <c r="R72" s="84"/>
      <c r="S72" s="84"/>
      <c r="T72" s="84"/>
      <c r="U72" s="84"/>
      <c r="V72" s="84"/>
      <c r="W72" s="84"/>
      <c r="X72" s="85"/>
    </row>
    <row r="73" spans="1:24" s="78" customFormat="1" ht="17.25">
      <c r="A73" s="581">
        <v>304</v>
      </c>
      <c r="B73" s="580"/>
      <c r="C73" s="104">
        <v>2025</v>
      </c>
      <c r="D73" s="104"/>
      <c r="E73" s="104"/>
      <c r="F73" s="10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5"/>
    </row>
    <row r="74" spans="1:24" s="78" customFormat="1" ht="18" thickBot="1">
      <c r="A74" s="567">
        <v>305</v>
      </c>
      <c r="B74" s="568"/>
      <c r="C74" s="122"/>
      <c r="D74" s="122"/>
      <c r="E74" s="122"/>
      <c r="F74" s="122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4"/>
      <c r="S74" s="124"/>
      <c r="T74" s="124"/>
      <c r="U74" s="124"/>
      <c r="V74" s="124"/>
      <c r="W74" s="124"/>
      <c r="X74" s="126"/>
    </row>
    <row r="75" spans="1:24" s="78" customFormat="1" ht="18" thickBot="1">
      <c r="A75" s="620" t="s">
        <v>4</v>
      </c>
      <c r="B75" s="621"/>
      <c r="C75" s="129">
        <f>SUM(C70:C74)</f>
        <v>31082.03</v>
      </c>
      <c r="D75" s="129"/>
      <c r="E75" s="122"/>
      <c r="F75" s="122"/>
      <c r="G75" s="123"/>
      <c r="H75" s="123"/>
      <c r="I75" s="123"/>
      <c r="J75" s="123"/>
      <c r="K75" s="123"/>
      <c r="L75" s="123"/>
      <c r="M75" s="123"/>
      <c r="N75" s="123"/>
      <c r="O75" s="122"/>
      <c r="P75" s="123"/>
      <c r="Q75" s="123"/>
      <c r="R75" s="124"/>
      <c r="S75" s="124"/>
      <c r="T75" s="124"/>
      <c r="U75" s="124"/>
      <c r="V75" s="124"/>
      <c r="W75" s="124"/>
      <c r="X75" s="129">
        <f>SUM(C75:W75)</f>
        <v>31082.03</v>
      </c>
    </row>
    <row r="76" spans="1:24" s="78" customFormat="1" ht="18" thickBot="1">
      <c r="A76" s="620" t="s">
        <v>5</v>
      </c>
      <c r="B76" s="621"/>
      <c r="C76" s="130">
        <v>228341.91</v>
      </c>
      <c r="D76" s="130"/>
      <c r="E76" s="92"/>
      <c r="F76" s="92"/>
      <c r="G76" s="93"/>
      <c r="H76" s="93"/>
      <c r="I76" s="93"/>
      <c r="J76" s="93"/>
      <c r="K76" s="93"/>
      <c r="L76" s="93"/>
      <c r="M76" s="93"/>
      <c r="N76" s="93"/>
      <c r="O76" s="92"/>
      <c r="P76" s="93"/>
      <c r="Q76" s="93"/>
      <c r="R76" s="98"/>
      <c r="S76" s="98"/>
      <c r="T76" s="98"/>
      <c r="U76" s="98"/>
      <c r="V76" s="98"/>
      <c r="W76" s="98"/>
      <c r="X76" s="96">
        <f>SUM(C76:W76)</f>
        <v>228341.91</v>
      </c>
    </row>
    <row r="77" spans="1:24" s="78" customFormat="1" ht="17.25">
      <c r="A77" s="81">
        <v>400</v>
      </c>
      <c r="B77" s="82"/>
      <c r="C77" s="83"/>
      <c r="D77" s="83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5"/>
    </row>
    <row r="78" spans="1:24" s="78" customFormat="1" ht="18" thickBot="1">
      <c r="A78" s="576">
        <v>403</v>
      </c>
      <c r="B78" s="577"/>
      <c r="C78" s="86"/>
      <c r="D78" s="86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9"/>
      <c r="P78" s="87"/>
      <c r="Q78" s="87"/>
      <c r="R78" s="87"/>
      <c r="S78" s="181">
        <v>5000</v>
      </c>
      <c r="T78" s="181"/>
      <c r="U78" s="268"/>
      <c r="V78" s="91"/>
      <c r="W78" s="87"/>
      <c r="X78" s="90"/>
    </row>
    <row r="79" spans="1:24" s="78" customFormat="1" ht="18" thickBot="1">
      <c r="A79" s="620" t="s">
        <v>4</v>
      </c>
      <c r="B79" s="621"/>
      <c r="C79" s="182"/>
      <c r="D79" s="182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5"/>
      <c r="S79" s="174">
        <v>5000</v>
      </c>
      <c r="T79" s="174"/>
      <c r="U79" s="184"/>
      <c r="V79" s="123"/>
      <c r="W79" s="270"/>
      <c r="X79" s="175">
        <f>SUM(S79:W79)</f>
        <v>5000</v>
      </c>
    </row>
    <row r="80" spans="1:24" s="78" customFormat="1" ht="18" thickBot="1">
      <c r="A80" s="620" t="s">
        <v>5</v>
      </c>
      <c r="B80" s="621"/>
      <c r="C80" s="97">
        <v>25000</v>
      </c>
      <c r="D80" s="97"/>
      <c r="E80" s="93"/>
      <c r="F80" s="93"/>
      <c r="G80" s="93"/>
      <c r="H80" s="93"/>
      <c r="I80" s="92">
        <v>102752</v>
      </c>
      <c r="J80" s="92"/>
      <c r="K80" s="176"/>
      <c r="L80" s="93"/>
      <c r="M80" s="93"/>
      <c r="N80" s="93"/>
      <c r="O80" s="96"/>
      <c r="P80" s="93"/>
      <c r="Q80" s="92"/>
      <c r="R80" s="98"/>
      <c r="S80" s="237">
        <v>5000</v>
      </c>
      <c r="T80" s="183">
        <v>10000</v>
      </c>
      <c r="U80" s="183">
        <v>5000</v>
      </c>
      <c r="V80" s="269"/>
      <c r="W80" s="98"/>
      <c r="X80" s="96">
        <f>SUM(C80:W80)</f>
        <v>147752</v>
      </c>
    </row>
    <row r="81" spans="1:24" s="78" customFormat="1" ht="17.25">
      <c r="A81" s="589">
        <v>450</v>
      </c>
      <c r="B81" s="590"/>
      <c r="C81" s="86"/>
      <c r="D81" s="86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90"/>
    </row>
    <row r="82" spans="1:24" s="78" customFormat="1" ht="17.25">
      <c r="A82" s="576">
        <v>451</v>
      </c>
      <c r="B82" s="577"/>
      <c r="C82" s="86"/>
      <c r="D82" s="86"/>
      <c r="E82" s="181"/>
      <c r="F82" s="87"/>
      <c r="G82" s="87"/>
      <c r="H82" s="87"/>
      <c r="I82" s="87"/>
      <c r="J82" s="181"/>
      <c r="K82" s="87"/>
      <c r="L82" s="87"/>
      <c r="M82" s="87"/>
      <c r="N82" s="87"/>
      <c r="O82" s="87"/>
      <c r="P82" s="87"/>
      <c r="Q82" s="88"/>
      <c r="R82" s="87"/>
      <c r="S82" s="87"/>
      <c r="T82" s="87"/>
      <c r="U82" s="87"/>
      <c r="V82" s="87"/>
      <c r="W82" s="87"/>
      <c r="X82" s="90"/>
    </row>
    <row r="83" spans="1:24" s="78" customFormat="1" ht="17.25">
      <c r="A83" s="576">
        <v>453</v>
      </c>
      <c r="B83" s="577"/>
      <c r="C83" s="86"/>
      <c r="D83" s="86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8"/>
      <c r="R83" s="87"/>
      <c r="S83" s="87"/>
      <c r="T83" s="87"/>
      <c r="U83" s="87"/>
      <c r="V83" s="87"/>
      <c r="W83" s="87"/>
      <c r="X83" s="90"/>
    </row>
    <row r="84" spans="1:24" s="78" customFormat="1" ht="17.25">
      <c r="A84" s="576">
        <v>455</v>
      </c>
      <c r="B84" s="577"/>
      <c r="C84" s="86"/>
      <c r="D84" s="86"/>
      <c r="E84" s="87"/>
      <c r="F84" s="87"/>
      <c r="G84" s="87"/>
      <c r="H84" s="87"/>
      <c r="I84" s="87"/>
      <c r="J84" s="87"/>
      <c r="K84" s="87"/>
      <c r="L84" s="87"/>
      <c r="M84" s="87"/>
      <c r="N84" s="181"/>
      <c r="O84" s="87"/>
      <c r="P84" s="87"/>
      <c r="Q84" s="88"/>
      <c r="R84" s="87"/>
      <c r="S84" s="87"/>
      <c r="T84" s="87"/>
      <c r="U84" s="87"/>
      <c r="V84" s="87"/>
      <c r="W84" s="87"/>
      <c r="X84" s="90"/>
    </row>
    <row r="85" spans="1:24" s="78" customFormat="1" ht="17.25">
      <c r="A85" s="576">
        <v>456</v>
      </c>
      <c r="B85" s="577"/>
      <c r="C85" s="86"/>
      <c r="D85" s="86"/>
      <c r="E85" s="87"/>
      <c r="F85" s="181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8"/>
      <c r="R85" s="87"/>
      <c r="S85" s="87"/>
      <c r="T85" s="87"/>
      <c r="U85" s="87"/>
      <c r="V85" s="87"/>
      <c r="W85" s="87"/>
      <c r="X85" s="90"/>
    </row>
    <row r="86" spans="1:24" s="78" customFormat="1" ht="17.25">
      <c r="A86" s="576">
        <v>457</v>
      </c>
      <c r="B86" s="577"/>
      <c r="C86" s="86"/>
      <c r="D86" s="86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8"/>
      <c r="R86" s="87"/>
      <c r="S86" s="87"/>
      <c r="T86" s="87"/>
      <c r="U86" s="87"/>
      <c r="V86" s="87"/>
      <c r="W86" s="87"/>
      <c r="X86" s="90"/>
    </row>
    <row r="87" spans="1:24" s="78" customFormat="1" ht="17.25">
      <c r="A87" s="576">
        <v>458</v>
      </c>
      <c r="B87" s="577"/>
      <c r="C87" s="86"/>
      <c r="D87" s="86"/>
      <c r="E87" s="87"/>
      <c r="F87" s="87"/>
      <c r="G87" s="87"/>
      <c r="H87" s="87"/>
      <c r="I87" s="87"/>
      <c r="J87" s="181"/>
      <c r="K87" s="87"/>
      <c r="L87" s="87"/>
      <c r="M87" s="87"/>
      <c r="N87" s="87"/>
      <c r="O87" s="87"/>
      <c r="P87" s="87"/>
      <c r="Q87" s="88"/>
      <c r="R87" s="87"/>
      <c r="S87" s="87"/>
      <c r="T87" s="87"/>
      <c r="U87" s="87"/>
      <c r="V87" s="87"/>
      <c r="W87" s="87"/>
      <c r="X87" s="90"/>
    </row>
    <row r="88" spans="1:24" s="78" customFormat="1" ht="17.25">
      <c r="A88" s="576">
        <v>459</v>
      </c>
      <c r="B88" s="577"/>
      <c r="C88" s="86"/>
      <c r="D88" s="86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8"/>
      <c r="R88" s="87"/>
      <c r="S88" s="87"/>
      <c r="T88" s="87"/>
      <c r="U88" s="87"/>
      <c r="V88" s="87"/>
      <c r="W88" s="87"/>
      <c r="X88" s="90"/>
    </row>
    <row r="89" spans="1:24" s="78" customFormat="1" ht="17.25">
      <c r="A89" s="576">
        <v>466</v>
      </c>
      <c r="B89" s="577"/>
      <c r="C89" s="104"/>
      <c r="D89" s="83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104"/>
      <c r="R89" s="84"/>
      <c r="S89" s="84"/>
      <c r="T89" s="84"/>
      <c r="U89" s="84"/>
      <c r="V89" s="84"/>
      <c r="W89" s="84"/>
      <c r="X89" s="85"/>
    </row>
    <row r="90" spans="1:24" s="78" customFormat="1" ht="18" thickBot="1">
      <c r="A90" s="593">
        <v>468</v>
      </c>
      <c r="B90" s="566"/>
      <c r="C90" s="241"/>
      <c r="D90" s="241"/>
      <c r="E90" s="91"/>
      <c r="F90" s="530">
        <v>18000</v>
      </c>
      <c r="G90" s="91"/>
      <c r="H90" s="91"/>
      <c r="I90" s="91"/>
      <c r="J90" s="179">
        <v>45300</v>
      </c>
      <c r="K90" s="91"/>
      <c r="L90" s="91"/>
      <c r="M90" s="91"/>
      <c r="N90" s="91"/>
      <c r="O90" s="91"/>
      <c r="P90" s="91"/>
      <c r="Q90" s="120"/>
      <c r="R90" s="500"/>
      <c r="S90" s="500"/>
      <c r="T90" s="500"/>
      <c r="U90" s="500"/>
      <c r="V90" s="500"/>
      <c r="W90" s="500"/>
      <c r="X90" s="121"/>
    </row>
    <row r="91" spans="1:24" s="78" customFormat="1" ht="18" thickBot="1">
      <c r="A91" s="634" t="s">
        <v>4</v>
      </c>
      <c r="B91" s="635"/>
      <c r="C91" s="216"/>
      <c r="D91" s="216"/>
      <c r="E91" s="180"/>
      <c r="F91" s="180">
        <f>SUM(F90)</f>
        <v>18000</v>
      </c>
      <c r="G91" s="123"/>
      <c r="H91" s="123"/>
      <c r="I91" s="123"/>
      <c r="J91" s="180">
        <f>SUM(J90)</f>
        <v>45300</v>
      </c>
      <c r="K91" s="123"/>
      <c r="L91" s="123"/>
      <c r="M91" s="123"/>
      <c r="N91" s="180"/>
      <c r="O91" s="123"/>
      <c r="P91" s="123"/>
      <c r="Q91" s="216"/>
      <c r="R91" s="269"/>
      <c r="S91" s="269"/>
      <c r="T91" s="269"/>
      <c r="U91" s="269"/>
      <c r="V91" s="269"/>
      <c r="W91" s="269"/>
      <c r="X91" s="216">
        <f>SUM(F91:W91)</f>
        <v>63300</v>
      </c>
    </row>
    <row r="92" spans="1:24" s="78" customFormat="1" ht="18" thickBot="1">
      <c r="A92" s="620" t="s">
        <v>5</v>
      </c>
      <c r="B92" s="621"/>
      <c r="C92" s="97">
        <v>98000</v>
      </c>
      <c r="D92" s="97"/>
      <c r="E92" s="92"/>
      <c r="F92" s="92">
        <v>73270</v>
      </c>
      <c r="G92" s="176">
        <v>35000</v>
      </c>
      <c r="H92" s="176">
        <v>5750</v>
      </c>
      <c r="I92" s="93"/>
      <c r="J92" s="176">
        <v>167070</v>
      </c>
      <c r="K92" s="176"/>
      <c r="L92" s="93"/>
      <c r="M92" s="93"/>
      <c r="N92" s="176"/>
      <c r="O92" s="93"/>
      <c r="P92" s="93"/>
      <c r="Q92" s="92">
        <v>70000</v>
      </c>
      <c r="R92" s="98"/>
      <c r="S92" s="98"/>
      <c r="T92" s="98"/>
      <c r="U92" s="98"/>
      <c r="V92" s="98"/>
      <c r="W92" s="98"/>
      <c r="X92" s="92">
        <f>SUM(C92:W92)</f>
        <v>449090</v>
      </c>
    </row>
    <row r="93" spans="1:24" s="78" customFormat="1" ht="18.75" customHeight="1">
      <c r="A93" s="99">
        <v>500</v>
      </c>
      <c r="B93" s="80"/>
      <c r="C93" s="100"/>
      <c r="D93" s="100"/>
      <c r="E93" s="101"/>
      <c r="F93" s="101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3"/>
    </row>
    <row r="94" spans="1:24" s="78" customFormat="1" ht="19.5" customHeight="1" thickBot="1">
      <c r="A94" s="581">
        <v>515</v>
      </c>
      <c r="B94" s="580"/>
      <c r="C94" s="120"/>
      <c r="D94" s="241"/>
      <c r="E94" s="120"/>
      <c r="F94" s="120"/>
      <c r="G94" s="91"/>
      <c r="H94" s="91"/>
      <c r="I94" s="91"/>
      <c r="J94" s="91"/>
      <c r="K94" s="91"/>
      <c r="L94" s="91"/>
      <c r="M94" s="91"/>
      <c r="N94" s="91"/>
      <c r="O94" s="120"/>
      <c r="P94" s="91"/>
      <c r="Q94" s="91"/>
      <c r="R94" s="91"/>
      <c r="S94" s="91"/>
      <c r="T94" s="91"/>
      <c r="U94" s="91"/>
      <c r="V94" s="91"/>
      <c r="W94" s="91"/>
      <c r="X94" s="121"/>
    </row>
    <row r="95" spans="1:24" s="78" customFormat="1" ht="19.5" customHeight="1" thickBot="1">
      <c r="A95" s="620" t="s">
        <v>4</v>
      </c>
      <c r="B95" s="621"/>
      <c r="C95" s="122"/>
      <c r="D95" s="122"/>
      <c r="E95" s="122"/>
      <c r="F95" s="122"/>
      <c r="G95" s="123"/>
      <c r="H95" s="123"/>
      <c r="I95" s="123"/>
      <c r="J95" s="123"/>
      <c r="K95" s="123"/>
      <c r="L95" s="123"/>
      <c r="M95" s="123"/>
      <c r="N95" s="123"/>
      <c r="O95" s="122"/>
      <c r="P95" s="123"/>
      <c r="Q95" s="123"/>
      <c r="R95" s="124"/>
      <c r="S95" s="124"/>
      <c r="T95" s="124"/>
      <c r="U95" s="124"/>
      <c r="V95" s="124"/>
      <c r="W95" s="124"/>
      <c r="X95" s="126"/>
    </row>
    <row r="96" spans="1:24" s="78" customFormat="1" ht="19.5" customHeight="1" thickBot="1">
      <c r="A96" s="620" t="s">
        <v>5</v>
      </c>
      <c r="B96" s="621"/>
      <c r="C96" s="130"/>
      <c r="D96" s="97"/>
      <c r="E96" s="92"/>
      <c r="F96" s="92"/>
      <c r="G96" s="93"/>
      <c r="H96" s="93"/>
      <c r="I96" s="93"/>
      <c r="J96" s="96"/>
      <c r="K96" s="93"/>
      <c r="L96" s="93"/>
      <c r="M96" s="93"/>
      <c r="N96" s="96">
        <v>13000</v>
      </c>
      <c r="O96" s="92"/>
      <c r="P96" s="93"/>
      <c r="Q96" s="93"/>
      <c r="R96" s="98"/>
      <c r="S96" s="98"/>
      <c r="T96" s="98"/>
      <c r="U96" s="98"/>
      <c r="V96" s="98"/>
      <c r="W96" s="98"/>
      <c r="X96" s="96">
        <f>SUM(K96:W96)</f>
        <v>13000</v>
      </c>
    </row>
  </sheetData>
  <mergeCells count="95">
    <mergeCell ref="A84:B84"/>
    <mergeCell ref="A87:B87"/>
    <mergeCell ref="A86:B86"/>
    <mergeCell ref="A88:B88"/>
    <mergeCell ref="A89:B89"/>
    <mergeCell ref="A90:B90"/>
    <mergeCell ref="C67:E67"/>
    <mergeCell ref="H67:I67"/>
    <mergeCell ref="A85:B85"/>
    <mergeCell ref="A80:B80"/>
    <mergeCell ref="A81:B81"/>
    <mergeCell ref="A82:B82"/>
    <mergeCell ref="A83:B83"/>
    <mergeCell ref="A79:B79"/>
    <mergeCell ref="A91:B91"/>
    <mergeCell ref="A92:B92"/>
    <mergeCell ref="A96:B96"/>
    <mergeCell ref="A94:B94"/>
    <mergeCell ref="A95:B95"/>
    <mergeCell ref="N67:Q67"/>
    <mergeCell ref="F67:G67"/>
    <mergeCell ref="T67:V67"/>
    <mergeCell ref="X67:X68"/>
    <mergeCell ref="K34:L34"/>
    <mergeCell ref="N34:Q34"/>
    <mergeCell ref="T34:V34"/>
    <mergeCell ref="X34:X35"/>
    <mergeCell ref="A64:B64"/>
    <mergeCell ref="A65:B65"/>
    <mergeCell ref="A76:B76"/>
    <mergeCell ref="A70:B70"/>
    <mergeCell ref="A72:B72"/>
    <mergeCell ref="A73:B73"/>
    <mergeCell ref="A75:B75"/>
    <mergeCell ref="A71:B71"/>
    <mergeCell ref="A74:B74"/>
    <mergeCell ref="A48:B48"/>
    <mergeCell ref="A49:B49"/>
    <mergeCell ref="A40:B40"/>
    <mergeCell ref="A41:B41"/>
    <mergeCell ref="A44:B44"/>
    <mergeCell ref="A47:B47"/>
    <mergeCell ref="A39:B39"/>
    <mergeCell ref="A46:B46"/>
    <mergeCell ref="C34:E34"/>
    <mergeCell ref="H34:I34"/>
    <mergeCell ref="F34:G34"/>
    <mergeCell ref="A12:B12"/>
    <mergeCell ref="A7:B7"/>
    <mergeCell ref="A8:B8"/>
    <mergeCell ref="A9:B9"/>
    <mergeCell ref="A10:B10"/>
    <mergeCell ref="A11:B11"/>
    <mergeCell ref="A13:B13"/>
    <mergeCell ref="A16:B16"/>
    <mergeCell ref="A17:B17"/>
    <mergeCell ref="A15:B15"/>
    <mergeCell ref="A18:B18"/>
    <mergeCell ref="A20:B20"/>
    <mergeCell ref="A22:B22"/>
    <mergeCell ref="A23:B23"/>
    <mergeCell ref="A19:B19"/>
    <mergeCell ref="A24:B24"/>
    <mergeCell ref="A43:B43"/>
    <mergeCell ref="A42:B42"/>
    <mergeCell ref="A27:B27"/>
    <mergeCell ref="A25:B25"/>
    <mergeCell ref="A38:B38"/>
    <mergeCell ref="A29:B29"/>
    <mergeCell ref="A30:B30"/>
    <mergeCell ref="A28:B28"/>
    <mergeCell ref="A37:B37"/>
    <mergeCell ref="A1:X1"/>
    <mergeCell ref="A2:X2"/>
    <mergeCell ref="A3:X3"/>
    <mergeCell ref="N4:Q4"/>
    <mergeCell ref="T4:V4"/>
    <mergeCell ref="X4:X5"/>
    <mergeCell ref="C4:E4"/>
    <mergeCell ref="H4:I4"/>
    <mergeCell ref="F4:G4"/>
    <mergeCell ref="A50:B50"/>
    <mergeCell ref="A51:B51"/>
    <mergeCell ref="A53:B53"/>
    <mergeCell ref="A54:B54"/>
    <mergeCell ref="A55:B55"/>
    <mergeCell ref="A56:B56"/>
    <mergeCell ref="A57:B57"/>
    <mergeCell ref="A78:B78"/>
    <mergeCell ref="A58:B58"/>
    <mergeCell ref="A59:B59"/>
    <mergeCell ref="A60:B60"/>
    <mergeCell ref="A61:B61"/>
    <mergeCell ref="A62:B62"/>
    <mergeCell ref="A63:B63"/>
  </mergeCells>
  <printOptions/>
  <pageMargins left="0.15" right="0.14" top="0.5511811023622047" bottom="0.13" header="0.5511811023622047" footer="0.16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98"/>
  <sheetViews>
    <sheetView workbookViewId="0" topLeftCell="A85">
      <selection activeCell="Y94" sqref="Y94"/>
    </sheetView>
  </sheetViews>
  <sheetFormatPr defaultColWidth="9.140625" defaultRowHeight="21.75"/>
  <cols>
    <col min="1" max="1" width="7.8515625" style="0" customWidth="1"/>
    <col min="2" max="2" width="6.28125" style="0" customWidth="1"/>
    <col min="3" max="3" width="9.28125" style="0" customWidth="1"/>
    <col min="4" max="4" width="4.140625" style="0" customWidth="1"/>
    <col min="5" max="5" width="8.421875" style="0" customWidth="1"/>
    <col min="6" max="6" width="6.8515625" style="0" customWidth="1"/>
    <col min="7" max="7" width="6.00390625" style="0" customWidth="1"/>
    <col min="8" max="8" width="6.57421875" style="0" customWidth="1"/>
    <col min="9" max="9" width="9.140625" style="0" customWidth="1"/>
    <col min="10" max="10" width="8.00390625" style="0" customWidth="1"/>
    <col min="11" max="11" width="8.421875" style="0" customWidth="1"/>
    <col min="12" max="12" width="4.7109375" style="0" customWidth="1"/>
    <col min="13" max="13" width="3.421875" style="0" customWidth="1"/>
    <col min="14" max="14" width="7.7109375" style="0" customWidth="1"/>
    <col min="15" max="16" width="5.7109375" style="0" customWidth="1"/>
    <col min="17" max="17" width="7.00390625" style="0" customWidth="1"/>
    <col min="18" max="18" width="4.421875" style="0" customWidth="1"/>
    <col min="19" max="19" width="6.421875" style="0" customWidth="1"/>
    <col min="20" max="20" width="6.57421875" style="0" customWidth="1"/>
    <col min="21" max="21" width="5.28125" style="0" customWidth="1"/>
    <col min="22" max="22" width="4.140625" style="0" customWidth="1"/>
    <col min="23" max="23" width="8.57421875" style="0" customWidth="1"/>
    <col min="24" max="24" width="4.421875" style="0" customWidth="1"/>
    <col min="25" max="25" width="10.8515625" style="0" customWidth="1"/>
  </cols>
  <sheetData>
    <row r="1" spans="1:25" ht="23.25">
      <c r="A1" s="584" t="s">
        <v>0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  <c r="R1" s="584"/>
      <c r="S1" s="584"/>
      <c r="T1" s="584"/>
      <c r="U1" s="584"/>
      <c r="V1" s="584"/>
      <c r="W1" s="584"/>
      <c r="X1" s="584"/>
      <c r="Y1" s="584"/>
    </row>
    <row r="2" spans="1:25" ht="23.25">
      <c r="A2" s="584" t="s">
        <v>27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</row>
    <row r="3" spans="1:25" ht="23.25">
      <c r="A3" s="585" t="s">
        <v>67</v>
      </c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</row>
    <row r="4" spans="1:25" s="78" customFormat="1" ht="21.75" customHeight="1">
      <c r="A4" s="72" t="s">
        <v>49</v>
      </c>
      <c r="B4" s="73"/>
      <c r="C4" s="576" t="s">
        <v>7</v>
      </c>
      <c r="D4" s="588"/>
      <c r="E4" s="580"/>
      <c r="F4" s="576" t="s">
        <v>9</v>
      </c>
      <c r="G4" s="577"/>
      <c r="H4" s="576" t="s">
        <v>12</v>
      </c>
      <c r="I4" s="577"/>
      <c r="J4" s="576" t="s">
        <v>36</v>
      </c>
      <c r="K4" s="588"/>
      <c r="L4" s="577"/>
      <c r="M4" s="76"/>
      <c r="N4" s="576" t="s">
        <v>17</v>
      </c>
      <c r="O4" s="588"/>
      <c r="P4" s="588"/>
      <c r="Q4" s="577"/>
      <c r="R4" s="76" t="s">
        <v>32</v>
      </c>
      <c r="S4" s="77" t="s">
        <v>20</v>
      </c>
      <c r="T4" s="576" t="s">
        <v>22</v>
      </c>
      <c r="U4" s="588"/>
      <c r="V4" s="580"/>
      <c r="W4" s="219"/>
      <c r="X4" s="74" t="s">
        <v>25</v>
      </c>
      <c r="Y4" s="586" t="s">
        <v>2</v>
      </c>
    </row>
    <row r="5" spans="1:25" s="78" customFormat="1" ht="17.25">
      <c r="A5" s="79" t="s">
        <v>3</v>
      </c>
      <c r="B5" s="80"/>
      <c r="C5" s="75" t="s">
        <v>8</v>
      </c>
      <c r="D5" s="75"/>
      <c r="E5" s="75" t="s">
        <v>11</v>
      </c>
      <c r="F5" s="75" t="s">
        <v>10</v>
      </c>
      <c r="G5" s="75" t="s">
        <v>34</v>
      </c>
      <c r="H5" s="75" t="s">
        <v>13</v>
      </c>
      <c r="I5" s="75" t="s">
        <v>14</v>
      </c>
      <c r="J5" s="136" t="s">
        <v>48</v>
      </c>
      <c r="K5" s="75" t="s">
        <v>37</v>
      </c>
      <c r="L5" s="75" t="s">
        <v>40</v>
      </c>
      <c r="M5" s="75"/>
      <c r="N5" s="75" t="s">
        <v>15</v>
      </c>
      <c r="O5" s="75" t="s">
        <v>16</v>
      </c>
      <c r="P5" s="75" t="s">
        <v>18</v>
      </c>
      <c r="Q5" s="75" t="s">
        <v>19</v>
      </c>
      <c r="R5" s="77" t="s">
        <v>33</v>
      </c>
      <c r="S5" s="77" t="s">
        <v>21</v>
      </c>
      <c r="T5" s="77" t="s">
        <v>23</v>
      </c>
      <c r="U5" s="77"/>
      <c r="V5" s="77" t="s">
        <v>35</v>
      </c>
      <c r="W5" s="77"/>
      <c r="X5" s="77" t="s">
        <v>26</v>
      </c>
      <c r="Y5" s="587"/>
    </row>
    <row r="6" spans="1:25" s="78" customFormat="1" ht="17.25">
      <c r="A6" s="81" t="s">
        <v>6</v>
      </c>
      <c r="B6" s="82"/>
      <c r="C6" s="83"/>
      <c r="D6" s="83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5"/>
    </row>
    <row r="7" spans="1:25" s="78" customFormat="1" ht="17.25">
      <c r="A7" s="576" t="s">
        <v>28</v>
      </c>
      <c r="B7" s="580"/>
      <c r="C7" s="86"/>
      <c r="D7" s="86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8"/>
      <c r="R7" s="87"/>
      <c r="S7" s="87"/>
      <c r="T7" s="87"/>
      <c r="U7" s="87"/>
      <c r="V7" s="87"/>
      <c r="W7" s="87"/>
      <c r="X7" s="89"/>
      <c r="Y7" s="90"/>
    </row>
    <row r="8" spans="1:25" s="78" customFormat="1" ht="17.25">
      <c r="A8" s="576" t="s">
        <v>29</v>
      </c>
      <c r="B8" s="580"/>
      <c r="C8" s="86"/>
      <c r="D8" s="86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140">
        <f>50000+13735</f>
        <v>63735</v>
      </c>
      <c r="Y8" s="90"/>
    </row>
    <row r="9" spans="1:25" s="78" customFormat="1" ht="17.25">
      <c r="A9" s="576" t="s">
        <v>30</v>
      </c>
      <c r="B9" s="580"/>
      <c r="C9" s="86"/>
      <c r="D9" s="86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181"/>
      <c r="Y9" s="90"/>
    </row>
    <row r="10" spans="1:25" s="78" customFormat="1" ht="17.25">
      <c r="A10" s="591" t="s">
        <v>31</v>
      </c>
      <c r="B10" s="627"/>
      <c r="C10" s="86"/>
      <c r="D10" s="86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181"/>
      <c r="Y10" s="90"/>
    </row>
    <row r="11" spans="1:25" s="78" customFormat="1" ht="18" thickBot="1">
      <c r="A11" s="591" t="s">
        <v>55</v>
      </c>
      <c r="B11" s="592"/>
      <c r="C11" s="88"/>
      <c r="D11" s="88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531">
        <v>3000</v>
      </c>
      <c r="Y11" s="186"/>
    </row>
    <row r="12" spans="1:25" s="78" customFormat="1" ht="18" thickBot="1">
      <c r="A12" s="620" t="s">
        <v>4</v>
      </c>
      <c r="B12" s="621"/>
      <c r="C12" s="92"/>
      <c r="D12" s="92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2"/>
      <c r="R12" s="94"/>
      <c r="S12" s="94"/>
      <c r="T12" s="94"/>
      <c r="U12" s="94"/>
      <c r="V12" s="94"/>
      <c r="W12" s="94"/>
      <c r="X12" s="174">
        <f>SUM(X8:X11)</f>
        <v>66735</v>
      </c>
      <c r="Y12" s="175">
        <f>SUM(X12)</f>
        <v>66735</v>
      </c>
    </row>
    <row r="13" spans="1:25" s="78" customFormat="1" ht="18" thickBot="1">
      <c r="A13" s="620" t="s">
        <v>5</v>
      </c>
      <c r="B13" s="621"/>
      <c r="C13" s="97"/>
      <c r="D13" s="97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2"/>
      <c r="R13" s="98"/>
      <c r="S13" s="98"/>
      <c r="T13" s="98"/>
      <c r="U13" s="98"/>
      <c r="V13" s="98"/>
      <c r="W13" s="98"/>
      <c r="X13" s="95">
        <v>815172</v>
      </c>
      <c r="Y13" s="96">
        <f>SUM(X13)</f>
        <v>815172</v>
      </c>
    </row>
    <row r="14" spans="1:25" s="78" customFormat="1" ht="17.25">
      <c r="A14" s="99">
        <v>100</v>
      </c>
      <c r="B14" s="80"/>
      <c r="C14" s="100"/>
      <c r="D14" s="100"/>
      <c r="E14" s="101"/>
      <c r="F14" s="101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3"/>
    </row>
    <row r="15" spans="1:25" s="78" customFormat="1" ht="17.25">
      <c r="A15" s="581">
        <v>101</v>
      </c>
      <c r="B15" s="580"/>
      <c r="C15" s="100">
        <f>77960+16560+114540</f>
        <v>209060</v>
      </c>
      <c r="D15" s="100"/>
      <c r="E15" s="101"/>
      <c r="F15" s="101"/>
      <c r="G15" s="103"/>
      <c r="H15" s="101"/>
      <c r="I15" s="102"/>
      <c r="J15" s="102"/>
      <c r="K15" s="102"/>
      <c r="L15" s="102"/>
      <c r="M15" s="102"/>
      <c r="N15" s="101"/>
      <c r="O15" s="102"/>
      <c r="P15" s="102"/>
      <c r="Q15" s="188"/>
      <c r="R15" s="102"/>
      <c r="S15" s="102"/>
      <c r="T15" s="102"/>
      <c r="U15" s="102"/>
      <c r="V15" s="102"/>
      <c r="W15" s="102"/>
      <c r="X15" s="102"/>
      <c r="Y15" s="103"/>
    </row>
    <row r="16" spans="1:25" s="78" customFormat="1" ht="17.25">
      <c r="A16" s="581">
        <v>102</v>
      </c>
      <c r="B16" s="580"/>
      <c r="C16" s="100">
        <v>147510</v>
      </c>
      <c r="D16" s="100"/>
      <c r="E16" s="101">
        <v>61840</v>
      </c>
      <c r="F16" s="101"/>
      <c r="G16" s="103"/>
      <c r="H16" s="101"/>
      <c r="I16" s="102"/>
      <c r="J16" s="135">
        <v>9500</v>
      </c>
      <c r="K16" s="102"/>
      <c r="L16" s="102"/>
      <c r="M16" s="102"/>
      <c r="N16" s="101">
        <v>60110</v>
      </c>
      <c r="O16" s="102"/>
      <c r="P16" s="102"/>
      <c r="Q16" s="189"/>
      <c r="R16" s="102"/>
      <c r="S16" s="102"/>
      <c r="T16" s="102"/>
      <c r="U16" s="102"/>
      <c r="V16" s="102"/>
      <c r="W16" s="102"/>
      <c r="X16" s="102"/>
      <c r="Y16" s="103"/>
    </row>
    <row r="17" spans="1:25" s="78" customFormat="1" ht="17.25">
      <c r="A17" s="581">
        <v>103</v>
      </c>
      <c r="B17" s="580"/>
      <c r="C17" s="104">
        <v>46875</v>
      </c>
      <c r="D17" s="104"/>
      <c r="E17" s="104">
        <v>16170</v>
      </c>
      <c r="F17" s="104"/>
      <c r="G17" s="85"/>
      <c r="H17" s="104"/>
      <c r="I17" s="84"/>
      <c r="J17" s="142">
        <v>1500</v>
      </c>
      <c r="K17" s="84"/>
      <c r="L17" s="84"/>
      <c r="M17" s="84"/>
      <c r="N17" s="104">
        <v>13440</v>
      </c>
      <c r="O17" s="104"/>
      <c r="P17" s="84"/>
      <c r="Q17" s="190"/>
      <c r="R17" s="84"/>
      <c r="S17" s="84"/>
      <c r="T17" s="84"/>
      <c r="U17" s="84"/>
      <c r="V17" s="84"/>
      <c r="W17" s="84"/>
      <c r="X17" s="84"/>
      <c r="Y17" s="85"/>
    </row>
    <row r="18" spans="1:25" s="78" customFormat="1" ht="18" thickBot="1">
      <c r="A18" s="581">
        <v>105</v>
      </c>
      <c r="B18" s="580"/>
      <c r="C18" s="105">
        <v>3500</v>
      </c>
      <c r="D18" s="105"/>
      <c r="E18" s="106"/>
      <c r="F18" s="106"/>
      <c r="G18" s="107"/>
      <c r="H18" s="106"/>
      <c r="I18" s="108"/>
      <c r="J18" s="108"/>
      <c r="K18" s="108"/>
      <c r="L18" s="108"/>
      <c r="M18" s="108"/>
      <c r="N18" s="106"/>
      <c r="O18" s="108"/>
      <c r="P18" s="108"/>
      <c r="Q18" s="187"/>
      <c r="R18" s="108"/>
      <c r="S18" s="108"/>
      <c r="T18" s="108"/>
      <c r="U18" s="108"/>
      <c r="V18" s="108"/>
      <c r="W18" s="108"/>
      <c r="X18" s="108"/>
      <c r="Y18" s="107"/>
    </row>
    <row r="19" spans="1:25" s="78" customFormat="1" ht="18" thickBot="1">
      <c r="A19" s="620" t="s">
        <v>4</v>
      </c>
      <c r="B19" s="621"/>
      <c r="C19" s="92">
        <f>SUM(C15:C18)</f>
        <v>406945</v>
      </c>
      <c r="D19" s="92"/>
      <c r="E19" s="92">
        <f>SUM(E15:E18)</f>
        <v>78010</v>
      </c>
      <c r="F19" s="92"/>
      <c r="G19" s="109"/>
      <c r="H19" s="92"/>
      <c r="I19" s="93"/>
      <c r="J19" s="176">
        <f>SUM(J15:J18)</f>
        <v>11000</v>
      </c>
      <c r="K19" s="93"/>
      <c r="L19" s="93"/>
      <c r="M19" s="93"/>
      <c r="N19" s="92">
        <f>SUM(N15:N18)</f>
        <v>73550</v>
      </c>
      <c r="O19" s="92"/>
      <c r="P19" s="93"/>
      <c r="Q19" s="175"/>
      <c r="R19" s="98"/>
      <c r="S19" s="98"/>
      <c r="T19" s="98"/>
      <c r="U19" s="98"/>
      <c r="V19" s="98"/>
      <c r="W19" s="98"/>
      <c r="X19" s="98"/>
      <c r="Y19" s="109">
        <f>SUM(C19:X19)</f>
        <v>569505</v>
      </c>
    </row>
    <row r="20" spans="1:25" s="78" customFormat="1" ht="18" thickBot="1">
      <c r="A20" s="620" t="s">
        <v>5</v>
      </c>
      <c r="B20" s="621"/>
      <c r="C20" s="130">
        <v>2914045</v>
      </c>
      <c r="D20" s="97"/>
      <c r="E20" s="96">
        <v>589610</v>
      </c>
      <c r="F20" s="92"/>
      <c r="G20" s="93"/>
      <c r="H20" s="92">
        <v>23620</v>
      </c>
      <c r="I20" s="93"/>
      <c r="J20" s="96">
        <v>98335</v>
      </c>
      <c r="K20" s="93"/>
      <c r="L20" s="93"/>
      <c r="M20" s="93"/>
      <c r="N20" s="92">
        <v>532130</v>
      </c>
      <c r="O20" s="92"/>
      <c r="P20" s="93"/>
      <c r="Q20" s="175"/>
      <c r="R20" s="98"/>
      <c r="S20" s="98"/>
      <c r="T20" s="98"/>
      <c r="U20" s="98"/>
      <c r="V20" s="98"/>
      <c r="W20" s="98"/>
      <c r="X20" s="98"/>
      <c r="Y20" s="96">
        <f>SUM(C20:X20)</f>
        <v>4157740</v>
      </c>
    </row>
    <row r="21" spans="1:25" s="78" customFormat="1" ht="17.25">
      <c r="A21" s="111">
        <v>120</v>
      </c>
      <c r="B21" s="112"/>
      <c r="C21" s="113"/>
      <c r="D21" s="113"/>
      <c r="E21" s="114"/>
      <c r="F21" s="114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6"/>
    </row>
    <row r="22" spans="1:25" s="78" customFormat="1" ht="17.25">
      <c r="A22" s="581">
        <v>121</v>
      </c>
      <c r="B22" s="580"/>
      <c r="C22" s="104">
        <v>12810</v>
      </c>
      <c r="D22" s="104"/>
      <c r="E22" s="104"/>
      <c r="F22" s="104">
        <v>13760</v>
      </c>
      <c r="G22" s="104"/>
      <c r="H22" s="104"/>
      <c r="I22" s="104"/>
      <c r="J22" s="104">
        <v>22480</v>
      </c>
      <c r="K22" s="104"/>
      <c r="L22" s="104"/>
      <c r="M22" s="104"/>
      <c r="N22" s="104"/>
      <c r="O22" s="104"/>
      <c r="P22" s="104"/>
      <c r="Q22" s="104"/>
      <c r="R22" s="84"/>
      <c r="S22" s="84"/>
      <c r="T22" s="84"/>
      <c r="U22" s="84"/>
      <c r="V22" s="84"/>
      <c r="W22" s="84"/>
      <c r="X22" s="84"/>
      <c r="Y22" s="85"/>
    </row>
    <row r="23" spans="1:25" s="78" customFormat="1" ht="18" thickBot="1">
      <c r="A23" s="581">
        <v>122</v>
      </c>
      <c r="B23" s="580"/>
      <c r="C23" s="105"/>
      <c r="D23" s="105"/>
      <c r="E23" s="106"/>
      <c r="F23" s="106"/>
      <c r="G23" s="106"/>
      <c r="H23" s="106"/>
      <c r="I23" s="106"/>
      <c r="J23" s="106">
        <v>1500</v>
      </c>
      <c r="K23" s="106"/>
      <c r="L23" s="106"/>
      <c r="M23" s="106"/>
      <c r="N23" s="106"/>
      <c r="O23" s="106"/>
      <c r="P23" s="106"/>
      <c r="Q23" s="106"/>
      <c r="R23" s="108"/>
      <c r="S23" s="108"/>
      <c r="T23" s="108"/>
      <c r="U23" s="108"/>
      <c r="V23" s="108"/>
      <c r="W23" s="108"/>
      <c r="X23" s="108"/>
      <c r="Y23" s="107"/>
    </row>
    <row r="24" spans="1:25" s="78" customFormat="1" ht="18" thickBot="1">
      <c r="A24" s="620" t="s">
        <v>4</v>
      </c>
      <c r="B24" s="621"/>
      <c r="C24" s="92">
        <f>SUM(C22:C23)</f>
        <v>12810</v>
      </c>
      <c r="D24" s="92"/>
      <c r="E24" s="92"/>
      <c r="F24" s="92">
        <f>SUM(F22:F23)</f>
        <v>13760</v>
      </c>
      <c r="G24" s="92"/>
      <c r="H24" s="92"/>
      <c r="I24" s="92"/>
      <c r="J24" s="92">
        <f>SUM(J22:J23)</f>
        <v>23980</v>
      </c>
      <c r="K24" s="92"/>
      <c r="L24" s="92"/>
      <c r="M24" s="92"/>
      <c r="N24" s="92"/>
      <c r="O24" s="92"/>
      <c r="P24" s="92"/>
      <c r="Q24" s="92"/>
      <c r="R24" s="98"/>
      <c r="S24" s="98"/>
      <c r="T24" s="98"/>
      <c r="U24" s="98"/>
      <c r="V24" s="98"/>
      <c r="W24" s="98"/>
      <c r="X24" s="98"/>
      <c r="Y24" s="109">
        <f>SUM(C24:X24)</f>
        <v>50550</v>
      </c>
    </row>
    <row r="25" spans="1:25" s="78" customFormat="1" ht="18" thickBot="1">
      <c r="A25" s="620" t="s">
        <v>5</v>
      </c>
      <c r="B25" s="621"/>
      <c r="C25" s="97">
        <v>113790</v>
      </c>
      <c r="D25" s="97"/>
      <c r="E25" s="92"/>
      <c r="F25" s="92">
        <v>121140</v>
      </c>
      <c r="G25" s="92"/>
      <c r="H25" s="92"/>
      <c r="I25" s="92"/>
      <c r="J25" s="92">
        <v>225060</v>
      </c>
      <c r="K25" s="92"/>
      <c r="L25" s="92"/>
      <c r="M25" s="92"/>
      <c r="N25" s="92"/>
      <c r="O25" s="92"/>
      <c r="P25" s="92"/>
      <c r="Q25" s="92"/>
      <c r="R25" s="98"/>
      <c r="S25" s="98"/>
      <c r="T25" s="98"/>
      <c r="U25" s="98"/>
      <c r="V25" s="98"/>
      <c r="W25" s="98"/>
      <c r="X25" s="98"/>
      <c r="Y25" s="109">
        <f>SUM(C25:X25)</f>
        <v>459990</v>
      </c>
    </row>
    <row r="26" spans="1:25" s="78" customFormat="1" ht="17.25">
      <c r="A26" s="81">
        <v>130</v>
      </c>
      <c r="B26" s="82"/>
      <c r="C26" s="83"/>
      <c r="D26" s="83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5"/>
    </row>
    <row r="27" spans="1:25" s="78" customFormat="1" ht="17.25">
      <c r="A27" s="576">
        <v>131</v>
      </c>
      <c r="B27" s="580"/>
      <c r="C27" s="86">
        <v>16020</v>
      </c>
      <c r="D27" s="86"/>
      <c r="E27" s="88">
        <v>21360</v>
      </c>
      <c r="F27" s="88">
        <v>10680</v>
      </c>
      <c r="G27" s="88"/>
      <c r="H27" s="88">
        <v>16020</v>
      </c>
      <c r="I27" s="88"/>
      <c r="J27" s="88">
        <v>63012</v>
      </c>
      <c r="K27" s="88"/>
      <c r="L27" s="88"/>
      <c r="M27" s="88"/>
      <c r="N27" s="88">
        <v>26700</v>
      </c>
      <c r="O27" s="88">
        <v>5340</v>
      </c>
      <c r="P27" s="88">
        <v>5340</v>
      </c>
      <c r="Q27" s="88"/>
      <c r="R27" s="88"/>
      <c r="S27" s="88"/>
      <c r="T27" s="88"/>
      <c r="U27" s="88"/>
      <c r="V27" s="88"/>
      <c r="W27" s="88"/>
      <c r="X27" s="88"/>
      <c r="Y27" s="88"/>
    </row>
    <row r="28" spans="1:25" s="78" customFormat="1" ht="18" thickBot="1">
      <c r="A28" s="576">
        <v>132</v>
      </c>
      <c r="B28" s="580"/>
      <c r="C28" s="86">
        <f>4500+38880</f>
        <v>43380</v>
      </c>
      <c r="D28" s="86"/>
      <c r="E28" s="88">
        <v>57840</v>
      </c>
      <c r="F28" s="88">
        <f>3000+32952</f>
        <v>35952</v>
      </c>
      <c r="G28" s="88"/>
      <c r="H28" s="88">
        <f>4500+38880</f>
        <v>43380</v>
      </c>
      <c r="I28" s="88"/>
      <c r="J28" s="88">
        <v>182473</v>
      </c>
      <c r="K28" s="88"/>
      <c r="L28" s="88"/>
      <c r="M28" s="88"/>
      <c r="N28" s="88">
        <v>72300</v>
      </c>
      <c r="O28" s="88">
        <v>14460</v>
      </c>
      <c r="P28" s="88">
        <v>14460</v>
      </c>
      <c r="Q28" s="88"/>
      <c r="R28" s="88"/>
      <c r="S28" s="88"/>
      <c r="T28" s="88"/>
      <c r="U28" s="88"/>
      <c r="V28" s="88"/>
      <c r="W28" s="88"/>
      <c r="X28" s="88"/>
      <c r="Y28" s="88"/>
    </row>
    <row r="29" spans="1:25" s="78" customFormat="1" ht="18" thickBot="1">
      <c r="A29" s="620" t="s">
        <v>4</v>
      </c>
      <c r="B29" s="621"/>
      <c r="C29" s="92">
        <f>SUM(C27:C28)</f>
        <v>59400</v>
      </c>
      <c r="D29" s="92"/>
      <c r="E29" s="92">
        <f>SUM(E27:E28)</f>
        <v>79200</v>
      </c>
      <c r="F29" s="92">
        <f>SUM(F27:F28)</f>
        <v>46632</v>
      </c>
      <c r="G29" s="92"/>
      <c r="H29" s="92">
        <f>SUM(H27:H28)</f>
        <v>59400</v>
      </c>
      <c r="I29" s="92"/>
      <c r="J29" s="92">
        <f>SUM(J27:J28)</f>
        <v>245485</v>
      </c>
      <c r="K29" s="92"/>
      <c r="L29" s="92"/>
      <c r="M29" s="92"/>
      <c r="N29" s="92">
        <f>SUM(N27:N28)</f>
        <v>99000</v>
      </c>
      <c r="O29" s="92">
        <f>SUM(O27:O28)</f>
        <v>19800</v>
      </c>
      <c r="P29" s="92">
        <f>SUM(P27:P28)</f>
        <v>19800</v>
      </c>
      <c r="Q29" s="92"/>
      <c r="R29" s="94"/>
      <c r="S29" s="94"/>
      <c r="T29" s="94"/>
      <c r="U29" s="94"/>
      <c r="V29" s="94"/>
      <c r="W29" s="94"/>
      <c r="X29" s="94"/>
      <c r="Y29" s="92">
        <f>SUM(C29:X29)</f>
        <v>628717</v>
      </c>
    </row>
    <row r="30" spans="1:25" s="78" customFormat="1" ht="18" thickBot="1">
      <c r="A30" s="620" t="s">
        <v>5</v>
      </c>
      <c r="B30" s="621"/>
      <c r="C30" s="215">
        <v>223560</v>
      </c>
      <c r="D30" s="97"/>
      <c r="E30" s="92">
        <v>298080</v>
      </c>
      <c r="F30" s="175">
        <v>219397</v>
      </c>
      <c r="G30" s="92"/>
      <c r="H30" s="92">
        <v>223560</v>
      </c>
      <c r="I30" s="92"/>
      <c r="J30" s="175">
        <v>966465</v>
      </c>
      <c r="K30" s="92"/>
      <c r="L30" s="92"/>
      <c r="M30" s="92"/>
      <c r="N30" s="92">
        <v>372600</v>
      </c>
      <c r="O30" s="92">
        <v>74520</v>
      </c>
      <c r="P30" s="92">
        <v>74520</v>
      </c>
      <c r="Q30" s="92"/>
      <c r="R30" s="94"/>
      <c r="S30" s="94"/>
      <c r="T30" s="94"/>
      <c r="U30" s="94"/>
      <c r="V30" s="94"/>
      <c r="W30" s="94"/>
      <c r="X30" s="94"/>
      <c r="Y30" s="175">
        <f>SUM(C30:X30)</f>
        <v>2452702</v>
      </c>
    </row>
    <row r="31" spans="1:25" s="119" customFormat="1" ht="17.25">
      <c r="A31" s="117"/>
      <c r="B31" s="117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</row>
    <row r="32" spans="1:25" s="78" customFormat="1" ht="21.75" customHeight="1">
      <c r="A32" s="72" t="s">
        <v>49</v>
      </c>
      <c r="B32" s="73"/>
      <c r="C32" s="576" t="s">
        <v>7</v>
      </c>
      <c r="D32" s="588"/>
      <c r="E32" s="580"/>
      <c r="F32" s="576" t="s">
        <v>9</v>
      </c>
      <c r="G32" s="577"/>
      <c r="H32" s="576" t="s">
        <v>12</v>
      </c>
      <c r="I32" s="577"/>
      <c r="J32" s="576" t="s">
        <v>36</v>
      </c>
      <c r="K32" s="588"/>
      <c r="L32" s="577"/>
      <c r="M32" s="76"/>
      <c r="N32" s="576" t="s">
        <v>17</v>
      </c>
      <c r="O32" s="588"/>
      <c r="P32" s="588"/>
      <c r="Q32" s="577"/>
      <c r="R32" s="76" t="s">
        <v>32</v>
      </c>
      <c r="S32" s="75" t="s">
        <v>20</v>
      </c>
      <c r="T32" s="576" t="s">
        <v>22</v>
      </c>
      <c r="U32" s="588"/>
      <c r="V32" s="580"/>
      <c r="W32" s="219"/>
      <c r="X32" s="74" t="s">
        <v>25</v>
      </c>
      <c r="Y32" s="586" t="s">
        <v>2</v>
      </c>
    </row>
    <row r="33" spans="1:25" s="78" customFormat="1" ht="17.25">
      <c r="A33" s="79" t="s">
        <v>3</v>
      </c>
      <c r="B33" s="80"/>
      <c r="C33" s="75" t="s">
        <v>8</v>
      </c>
      <c r="D33" s="136" t="s">
        <v>51</v>
      </c>
      <c r="E33" s="75" t="s">
        <v>11</v>
      </c>
      <c r="F33" s="75" t="s">
        <v>10</v>
      </c>
      <c r="G33" s="75" t="s">
        <v>34</v>
      </c>
      <c r="H33" s="75" t="s">
        <v>13</v>
      </c>
      <c r="I33" s="75" t="s">
        <v>14</v>
      </c>
      <c r="J33" s="136" t="s">
        <v>48</v>
      </c>
      <c r="K33" s="75" t="s">
        <v>37</v>
      </c>
      <c r="L33" s="75" t="s">
        <v>40</v>
      </c>
      <c r="M33" s="75"/>
      <c r="N33" s="75" t="s">
        <v>15</v>
      </c>
      <c r="O33" s="75" t="s">
        <v>16</v>
      </c>
      <c r="P33" s="75" t="s">
        <v>18</v>
      </c>
      <c r="Q33" s="75" t="s">
        <v>19</v>
      </c>
      <c r="R33" s="77" t="s">
        <v>33</v>
      </c>
      <c r="S33" s="77" t="s">
        <v>21</v>
      </c>
      <c r="T33" s="77" t="s">
        <v>23</v>
      </c>
      <c r="U33" s="144" t="s">
        <v>35</v>
      </c>
      <c r="V33" s="77" t="s">
        <v>43</v>
      </c>
      <c r="W33" s="77"/>
      <c r="X33" s="77" t="s">
        <v>26</v>
      </c>
      <c r="Y33" s="587"/>
    </row>
    <row r="34" spans="1:25" s="78" customFormat="1" ht="17.25">
      <c r="A34" s="99">
        <v>200</v>
      </c>
      <c r="B34" s="80"/>
      <c r="C34" s="100"/>
      <c r="D34" s="100"/>
      <c r="E34" s="101"/>
      <c r="F34" s="101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3"/>
    </row>
    <row r="35" spans="1:25" s="78" customFormat="1" ht="17.25">
      <c r="A35" s="581">
        <v>201</v>
      </c>
      <c r="B35" s="580"/>
      <c r="C35" s="100"/>
      <c r="D35" s="100"/>
      <c r="E35" s="101"/>
      <c r="F35" s="101"/>
      <c r="G35" s="102"/>
      <c r="H35" s="101"/>
      <c r="I35" s="102"/>
      <c r="J35" s="102"/>
      <c r="K35" s="102"/>
      <c r="L35" s="102"/>
      <c r="M35" s="102"/>
      <c r="N35" s="102"/>
      <c r="O35" s="102"/>
      <c r="P35" s="102"/>
      <c r="Q35" s="101"/>
      <c r="R35" s="102"/>
      <c r="S35" s="102"/>
      <c r="T35" s="102"/>
      <c r="U35" s="102"/>
      <c r="V35" s="103"/>
      <c r="W35" s="103"/>
      <c r="X35" s="102"/>
      <c r="Y35" s="103"/>
    </row>
    <row r="36" spans="1:25" s="78" customFormat="1" ht="17.25">
      <c r="A36" s="581">
        <v>202</v>
      </c>
      <c r="B36" s="580"/>
      <c r="C36" s="100"/>
      <c r="D36" s="100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2"/>
      <c r="P36" s="102"/>
      <c r="Q36" s="101"/>
      <c r="R36" s="102"/>
      <c r="S36" s="102"/>
      <c r="T36" s="102"/>
      <c r="U36" s="102"/>
      <c r="V36" s="103"/>
      <c r="W36" s="103"/>
      <c r="X36" s="102"/>
      <c r="Y36" s="103"/>
    </row>
    <row r="37" spans="1:25" s="78" customFormat="1" ht="17.25">
      <c r="A37" s="581">
        <v>205</v>
      </c>
      <c r="B37" s="580"/>
      <c r="C37" s="104"/>
      <c r="D37" s="104"/>
      <c r="E37" s="104"/>
      <c r="F37" s="104"/>
      <c r="G37" s="104"/>
      <c r="H37" s="104">
        <v>2140</v>
      </c>
      <c r="I37" s="104"/>
      <c r="J37" s="104">
        <v>8505</v>
      </c>
      <c r="K37" s="104"/>
      <c r="L37" s="104"/>
      <c r="M37" s="104"/>
      <c r="N37" s="104"/>
      <c r="O37" s="84"/>
      <c r="P37" s="84"/>
      <c r="Q37" s="104"/>
      <c r="R37" s="84"/>
      <c r="S37" s="84"/>
      <c r="T37" s="84"/>
      <c r="U37" s="84"/>
      <c r="V37" s="84"/>
      <c r="W37" s="84"/>
      <c r="X37" s="84"/>
      <c r="Y37" s="85"/>
    </row>
    <row r="38" spans="1:25" s="78" customFormat="1" ht="17.25">
      <c r="A38" s="581">
        <v>206</v>
      </c>
      <c r="B38" s="580"/>
      <c r="C38" s="240">
        <v>2400</v>
      </c>
      <c r="D38" s="104"/>
      <c r="E38" s="104">
        <v>2400</v>
      </c>
      <c r="F38" s="104"/>
      <c r="G38" s="104"/>
      <c r="H38" s="104"/>
      <c r="I38" s="104"/>
      <c r="J38" s="104"/>
      <c r="K38" s="104"/>
      <c r="L38" s="104"/>
      <c r="M38" s="104"/>
      <c r="N38" s="104">
        <v>4500</v>
      </c>
      <c r="O38" s="84"/>
      <c r="P38" s="84"/>
      <c r="Q38" s="104"/>
      <c r="R38" s="84"/>
      <c r="S38" s="84"/>
      <c r="T38" s="84"/>
      <c r="U38" s="84"/>
      <c r="V38" s="85"/>
      <c r="W38" s="85"/>
      <c r="X38" s="84"/>
      <c r="Y38" s="85"/>
    </row>
    <row r="39" spans="1:25" s="78" customFormat="1" ht="17.25">
      <c r="A39" s="581">
        <v>207</v>
      </c>
      <c r="B39" s="580"/>
      <c r="C39" s="104">
        <v>3639</v>
      </c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>
        <v>3404</v>
      </c>
      <c r="O39" s="84"/>
      <c r="P39" s="84"/>
      <c r="Q39" s="104"/>
      <c r="R39" s="84"/>
      <c r="S39" s="84"/>
      <c r="T39" s="84"/>
      <c r="U39" s="84"/>
      <c r="V39" s="85"/>
      <c r="W39" s="85"/>
      <c r="X39" s="84"/>
      <c r="Y39" s="85"/>
    </row>
    <row r="40" spans="1:25" s="78" customFormat="1" ht="18" thickBot="1">
      <c r="A40" s="581">
        <v>208</v>
      </c>
      <c r="B40" s="580"/>
      <c r="C40" s="134">
        <f>1189+18358</f>
        <v>19547</v>
      </c>
      <c r="D40" s="120"/>
      <c r="E40" s="120">
        <v>1843</v>
      </c>
      <c r="F40" s="120"/>
      <c r="G40" s="120"/>
      <c r="H40" s="120"/>
      <c r="I40" s="120"/>
      <c r="J40" s="120"/>
      <c r="K40" s="120"/>
      <c r="L40" s="120"/>
      <c r="M40" s="120"/>
      <c r="N40" s="120">
        <v>2099</v>
      </c>
      <c r="O40" s="91"/>
      <c r="P40" s="91"/>
      <c r="Q40" s="120"/>
      <c r="R40" s="91"/>
      <c r="S40" s="91"/>
      <c r="T40" s="91"/>
      <c r="U40" s="91"/>
      <c r="V40" s="121"/>
      <c r="W40" s="121"/>
      <c r="X40" s="91"/>
      <c r="Y40" s="121"/>
    </row>
    <row r="41" spans="1:25" s="78" customFormat="1" ht="18" thickBot="1">
      <c r="A41" s="620" t="s">
        <v>4</v>
      </c>
      <c r="B41" s="621"/>
      <c r="C41" s="243">
        <f>SUM(C37:C40)</f>
        <v>25586</v>
      </c>
      <c r="D41" s="122"/>
      <c r="E41" s="122">
        <f>SUM(E37:E40)</f>
        <v>4243</v>
      </c>
      <c r="F41" s="122"/>
      <c r="G41" s="122"/>
      <c r="H41" s="122">
        <f>SUM(H37:H40)</f>
        <v>2140</v>
      </c>
      <c r="I41" s="122"/>
      <c r="J41" s="122">
        <f>SUM(J37:J40)</f>
        <v>8505</v>
      </c>
      <c r="K41" s="122"/>
      <c r="L41" s="122"/>
      <c r="M41" s="122"/>
      <c r="N41" s="122">
        <f>SUM(N37:N40)</f>
        <v>10003</v>
      </c>
      <c r="O41" s="122"/>
      <c r="P41" s="123"/>
      <c r="Q41" s="122"/>
      <c r="R41" s="124"/>
      <c r="S41" s="124"/>
      <c r="T41" s="124"/>
      <c r="U41" s="124"/>
      <c r="V41" s="125"/>
      <c r="W41" s="125"/>
      <c r="X41" s="124"/>
      <c r="Y41" s="129">
        <f>SUM(C41:X41)</f>
        <v>50477</v>
      </c>
    </row>
    <row r="42" spans="1:25" s="78" customFormat="1" ht="18" thickBot="1">
      <c r="A42" s="620" t="s">
        <v>5</v>
      </c>
      <c r="B42" s="621"/>
      <c r="C42" s="130">
        <v>92023</v>
      </c>
      <c r="D42" s="97"/>
      <c r="E42" s="92">
        <v>59498</v>
      </c>
      <c r="F42" s="92"/>
      <c r="G42" s="92"/>
      <c r="H42" s="92">
        <v>12060</v>
      </c>
      <c r="I42" s="92"/>
      <c r="J42" s="92">
        <v>108953</v>
      </c>
      <c r="K42" s="92"/>
      <c r="L42" s="92"/>
      <c r="M42" s="92"/>
      <c r="N42" s="92">
        <v>51137</v>
      </c>
      <c r="O42" s="92"/>
      <c r="P42" s="92"/>
      <c r="Q42" s="92"/>
      <c r="R42" s="94"/>
      <c r="S42" s="94"/>
      <c r="T42" s="94"/>
      <c r="U42" s="94"/>
      <c r="V42" s="94"/>
      <c r="W42" s="94"/>
      <c r="X42" s="94"/>
      <c r="Y42" s="96">
        <f>SUM(C42:X42)</f>
        <v>323671</v>
      </c>
    </row>
    <row r="43" spans="1:25" s="78" customFormat="1" ht="17.25">
      <c r="A43" s="111">
        <v>250</v>
      </c>
      <c r="B43" s="112"/>
      <c r="C43" s="113"/>
      <c r="D43" s="113"/>
      <c r="E43" s="114"/>
      <c r="F43" s="114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6"/>
    </row>
    <row r="44" spans="1:25" s="78" customFormat="1" ht="17.25">
      <c r="A44" s="581">
        <v>251</v>
      </c>
      <c r="B44" s="580"/>
      <c r="C44" s="100">
        <v>1830</v>
      </c>
      <c r="D44" s="100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2"/>
      <c r="S44" s="102"/>
      <c r="T44" s="102"/>
      <c r="U44" s="102"/>
      <c r="V44" s="101"/>
      <c r="W44" s="101"/>
      <c r="X44" s="102"/>
      <c r="Y44" s="103"/>
    </row>
    <row r="45" spans="1:25" s="78" customFormat="1" ht="17.25">
      <c r="A45" s="581">
        <v>252</v>
      </c>
      <c r="B45" s="580"/>
      <c r="C45" s="232"/>
      <c r="D45" s="232"/>
      <c r="E45" s="101">
        <v>5000</v>
      </c>
      <c r="F45" s="101"/>
      <c r="G45" s="101"/>
      <c r="H45" s="101"/>
      <c r="I45" s="101"/>
      <c r="J45" s="533"/>
      <c r="K45" s="101"/>
      <c r="L45" s="101"/>
      <c r="M45" s="101"/>
      <c r="N45" s="264"/>
      <c r="O45" s="101"/>
      <c r="P45" s="101"/>
      <c r="Q45" s="101"/>
      <c r="R45" s="102"/>
      <c r="S45" s="102"/>
      <c r="T45" s="102"/>
      <c r="U45" s="102"/>
      <c r="V45" s="101"/>
      <c r="W45" s="101"/>
      <c r="X45" s="102"/>
      <c r="Y45" s="264"/>
    </row>
    <row r="46" spans="1:25" s="78" customFormat="1" ht="17.25">
      <c r="A46" s="581">
        <v>253</v>
      </c>
      <c r="B46" s="580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84"/>
      <c r="S46" s="84"/>
      <c r="T46" s="128"/>
      <c r="U46" s="128"/>
      <c r="V46" s="104"/>
      <c r="W46" s="104"/>
      <c r="X46" s="84"/>
      <c r="Y46" s="85"/>
    </row>
    <row r="47" spans="1:25" s="78" customFormat="1" ht="18" thickBot="1">
      <c r="A47" s="581">
        <v>254</v>
      </c>
      <c r="B47" s="580"/>
      <c r="C47" s="265">
        <f>14440+3500</f>
        <v>17940</v>
      </c>
      <c r="D47" s="192"/>
      <c r="E47" s="263">
        <v>3000</v>
      </c>
      <c r="F47" s="106"/>
      <c r="G47" s="106"/>
      <c r="H47" s="106"/>
      <c r="I47" s="106"/>
      <c r="J47" s="106"/>
      <c r="K47" s="532">
        <v>5000</v>
      </c>
      <c r="L47" s="106"/>
      <c r="M47" s="106"/>
      <c r="N47" s="106">
        <f>4810+1500+2150</f>
        <v>8460</v>
      </c>
      <c r="O47" s="106"/>
      <c r="P47" s="106"/>
      <c r="Q47" s="106"/>
      <c r="R47" s="108"/>
      <c r="S47" s="261"/>
      <c r="T47" s="261">
        <v>8736</v>
      </c>
      <c r="U47" s="108"/>
      <c r="V47" s="106"/>
      <c r="W47" s="106"/>
      <c r="X47" s="108"/>
      <c r="Y47" s="107"/>
    </row>
    <row r="48" spans="1:25" s="78" customFormat="1" ht="18" thickBot="1">
      <c r="A48" s="620" t="s">
        <v>4</v>
      </c>
      <c r="B48" s="621"/>
      <c r="C48" s="191">
        <f>SUM(C44:C47)</f>
        <v>19770</v>
      </c>
      <c r="D48" s="191"/>
      <c r="E48" s="175">
        <f>SUM(E44:E47)</f>
        <v>8000</v>
      </c>
      <c r="F48" s="184"/>
      <c r="G48" s="184"/>
      <c r="H48" s="184"/>
      <c r="I48" s="184"/>
      <c r="J48" s="191"/>
      <c r="K48" s="534">
        <f>SUM(K44:K47)</f>
        <v>5000</v>
      </c>
      <c r="L48" s="92"/>
      <c r="M48" s="92"/>
      <c r="N48" s="96">
        <f>SUM(N44:N47)</f>
        <v>8460</v>
      </c>
      <c r="O48" s="92"/>
      <c r="P48" s="92"/>
      <c r="Q48" s="184"/>
      <c r="R48" s="94"/>
      <c r="S48" s="183"/>
      <c r="T48" s="183">
        <f>SUM(T44:T47)</f>
        <v>8736</v>
      </c>
      <c r="U48" s="183"/>
      <c r="V48" s="94"/>
      <c r="W48" s="94"/>
      <c r="X48" s="94"/>
      <c r="Y48" s="96">
        <f>SUM(C48:X48)</f>
        <v>49966</v>
      </c>
    </row>
    <row r="49" spans="1:25" s="78" customFormat="1" ht="18" thickBot="1">
      <c r="A49" s="620" t="s">
        <v>5</v>
      </c>
      <c r="B49" s="621"/>
      <c r="C49" s="130">
        <v>587750.5</v>
      </c>
      <c r="D49" s="215">
        <v>3900</v>
      </c>
      <c r="E49" s="175">
        <v>61720</v>
      </c>
      <c r="F49" s="92">
        <v>11290</v>
      </c>
      <c r="G49" s="92"/>
      <c r="H49" s="92">
        <v>1302</v>
      </c>
      <c r="I49" s="92">
        <v>59650</v>
      </c>
      <c r="J49" s="191">
        <v>105245.15</v>
      </c>
      <c r="K49" s="96">
        <v>227166.25</v>
      </c>
      <c r="L49" s="92"/>
      <c r="M49" s="92"/>
      <c r="N49" s="96">
        <v>22230</v>
      </c>
      <c r="O49" s="92"/>
      <c r="P49" s="92"/>
      <c r="Q49" s="92"/>
      <c r="R49" s="94"/>
      <c r="S49" s="94">
        <v>91640</v>
      </c>
      <c r="T49" s="94">
        <v>232181</v>
      </c>
      <c r="U49" s="94"/>
      <c r="V49" s="94"/>
      <c r="W49" s="94"/>
      <c r="X49" s="94"/>
      <c r="Y49" s="96">
        <f>SUM(C49:X49)</f>
        <v>1404074.9</v>
      </c>
    </row>
    <row r="50" spans="1:25" s="78" customFormat="1" ht="17.25">
      <c r="A50" s="81">
        <v>270</v>
      </c>
      <c r="B50" s="82"/>
      <c r="C50" s="83"/>
      <c r="D50" s="83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5"/>
    </row>
    <row r="51" spans="1:25" s="78" customFormat="1" ht="17.25">
      <c r="A51" s="576">
        <v>271</v>
      </c>
      <c r="B51" s="577"/>
      <c r="C51" s="86">
        <f>8661+2630</f>
        <v>11291</v>
      </c>
      <c r="D51" s="86"/>
      <c r="E51" s="88">
        <v>9400</v>
      </c>
      <c r="F51" s="88"/>
      <c r="G51" s="88"/>
      <c r="H51" s="88">
        <v>6870</v>
      </c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</row>
    <row r="52" spans="1:25" s="78" customFormat="1" ht="17.25">
      <c r="A52" s="576">
        <v>272</v>
      </c>
      <c r="B52" s="577"/>
      <c r="C52" s="86"/>
      <c r="D52" s="86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</row>
    <row r="53" spans="1:25" s="78" customFormat="1" ht="17.25">
      <c r="A53" s="576">
        <v>273</v>
      </c>
      <c r="B53" s="577"/>
      <c r="C53" s="86">
        <v>3166</v>
      </c>
      <c r="D53" s="86"/>
      <c r="E53" s="88"/>
      <c r="F53" s="88"/>
      <c r="G53" s="88"/>
      <c r="H53" s="88"/>
      <c r="I53" s="283"/>
      <c r="J53" s="88"/>
      <c r="K53" s="88"/>
      <c r="L53" s="88"/>
      <c r="M53" s="88"/>
      <c r="N53" s="88"/>
      <c r="O53" s="88"/>
      <c r="P53" s="88"/>
      <c r="Q53" s="88">
        <f>590+1315</f>
        <v>1905</v>
      </c>
      <c r="R53" s="88"/>
      <c r="S53" s="88"/>
      <c r="T53" s="88"/>
      <c r="U53" s="88"/>
      <c r="V53" s="88"/>
      <c r="W53" s="88"/>
      <c r="X53" s="88"/>
      <c r="Y53" s="89"/>
    </row>
    <row r="54" spans="1:25" s="78" customFormat="1" ht="17.25">
      <c r="A54" s="576">
        <v>274</v>
      </c>
      <c r="B54" s="577"/>
      <c r="C54" s="86"/>
      <c r="D54" s="86"/>
      <c r="E54" s="88"/>
      <c r="F54" s="88"/>
      <c r="G54" s="88"/>
      <c r="H54" s="88"/>
      <c r="I54" s="88"/>
      <c r="J54" s="88"/>
      <c r="K54" s="88"/>
      <c r="L54" s="88"/>
      <c r="M54" s="88"/>
      <c r="N54" s="88">
        <v>6580</v>
      </c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</row>
    <row r="55" spans="1:25" s="78" customFormat="1" ht="17.25">
      <c r="A55" s="576">
        <v>275</v>
      </c>
      <c r="B55" s="577"/>
      <c r="C55" s="86"/>
      <c r="D55" s="86"/>
      <c r="E55" s="88"/>
      <c r="F55" s="88"/>
      <c r="G55" s="88"/>
      <c r="H55" s="88"/>
      <c r="I55" s="88"/>
      <c r="J55" s="88"/>
      <c r="K55" s="88"/>
      <c r="L55" s="88"/>
      <c r="M55" s="88"/>
      <c r="N55" s="88">
        <v>2190</v>
      </c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</row>
    <row r="56" spans="1:25" s="78" customFormat="1" ht="17.25">
      <c r="A56" s="576">
        <v>276</v>
      </c>
      <c r="B56" s="577"/>
      <c r="C56" s="86"/>
      <c r="D56" s="86"/>
      <c r="E56" s="88"/>
      <c r="F56" s="88"/>
      <c r="G56" s="88"/>
      <c r="H56" s="88">
        <v>258</v>
      </c>
      <c r="I56" s="88"/>
      <c r="J56" s="88"/>
      <c r="K56" s="88"/>
      <c r="L56" s="88"/>
      <c r="M56" s="88"/>
      <c r="N56" s="88">
        <v>1774</v>
      </c>
      <c r="O56" s="88"/>
      <c r="P56" s="88"/>
      <c r="Q56" s="88">
        <f>30000+8500+988+37144</f>
        <v>76632</v>
      </c>
      <c r="R56" s="88"/>
      <c r="S56" s="88"/>
      <c r="T56" s="88"/>
      <c r="U56" s="88"/>
      <c r="V56" s="88"/>
      <c r="W56" s="88"/>
      <c r="X56" s="88"/>
      <c r="Y56" s="88"/>
    </row>
    <row r="57" spans="1:25" s="78" customFormat="1" ht="17.25">
      <c r="A57" s="576">
        <v>277</v>
      </c>
      <c r="B57" s="577"/>
      <c r="C57" s="86"/>
      <c r="D57" s="86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</row>
    <row r="58" spans="1:25" s="78" customFormat="1" ht="17.25">
      <c r="A58" s="576">
        <v>278</v>
      </c>
      <c r="B58" s="577"/>
      <c r="C58" s="86"/>
      <c r="D58" s="86"/>
      <c r="E58" s="88"/>
      <c r="F58" s="88"/>
      <c r="G58" s="88"/>
      <c r="H58" s="88"/>
      <c r="I58" s="88"/>
      <c r="J58" s="88">
        <v>140</v>
      </c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</row>
    <row r="59" spans="1:25" s="78" customFormat="1" ht="17.25">
      <c r="A59" s="576">
        <v>279</v>
      </c>
      <c r="B59" s="577"/>
      <c r="C59" s="86"/>
      <c r="D59" s="86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</row>
    <row r="60" spans="1:25" s="78" customFormat="1" ht="17.25">
      <c r="A60" s="576">
        <v>280</v>
      </c>
      <c r="B60" s="577"/>
      <c r="C60" s="86"/>
      <c r="D60" s="86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</row>
    <row r="61" spans="1:25" s="78" customFormat="1" ht="17.25">
      <c r="A61" s="576">
        <v>281</v>
      </c>
      <c r="B61" s="580"/>
      <c r="C61" s="86"/>
      <c r="D61" s="86"/>
      <c r="E61" s="88"/>
      <c r="F61" s="88"/>
      <c r="G61" s="88"/>
      <c r="H61" s="88">
        <v>9285</v>
      </c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</row>
    <row r="62" spans="1:25" s="78" customFormat="1" ht="17.25">
      <c r="A62" s="636">
        <v>282</v>
      </c>
      <c r="B62" s="637"/>
      <c r="C62" s="104">
        <v>10860</v>
      </c>
      <c r="D62" s="104"/>
      <c r="E62" s="104">
        <v>2690</v>
      </c>
      <c r="F62" s="104"/>
      <c r="G62" s="104"/>
      <c r="H62" s="104"/>
      <c r="I62" s="104"/>
      <c r="J62" s="104">
        <v>6710</v>
      </c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</row>
    <row r="63" spans="1:25" s="78" customFormat="1" ht="18" thickBot="1">
      <c r="A63" s="638">
        <v>283</v>
      </c>
      <c r="B63" s="639"/>
      <c r="C63" s="105"/>
      <c r="D63" s="105"/>
      <c r="E63" s="106"/>
      <c r="F63" s="106"/>
      <c r="G63" s="106"/>
      <c r="H63" s="106"/>
      <c r="I63" s="187"/>
      <c r="J63" s="106"/>
      <c r="K63" s="106"/>
      <c r="L63" s="122"/>
      <c r="M63" s="106"/>
      <c r="N63" s="106"/>
      <c r="O63" s="106"/>
      <c r="P63" s="106"/>
      <c r="Q63" s="106"/>
      <c r="R63" s="480"/>
      <c r="S63" s="480"/>
      <c r="T63" s="480"/>
      <c r="U63" s="480"/>
      <c r="V63" s="480"/>
      <c r="W63" s="480"/>
      <c r="X63" s="480"/>
      <c r="Y63" s="106"/>
    </row>
    <row r="64" spans="1:25" s="78" customFormat="1" ht="18" thickBot="1">
      <c r="A64" s="620" t="s">
        <v>4</v>
      </c>
      <c r="B64" s="621"/>
      <c r="C64" s="92">
        <f>SUM(C51:C63)</f>
        <v>25317</v>
      </c>
      <c r="D64" s="92"/>
      <c r="E64" s="92">
        <f>SUM(E51:E63)</f>
        <v>12090</v>
      </c>
      <c r="F64" s="92"/>
      <c r="G64" s="92"/>
      <c r="H64" s="184">
        <f>SUM(H51:H63)</f>
        <v>16413</v>
      </c>
      <c r="I64" s="182"/>
      <c r="J64" s="92">
        <f>SUM(J51:J63)</f>
        <v>6850</v>
      </c>
      <c r="K64" s="92"/>
      <c r="L64" s="92"/>
      <c r="M64" s="92"/>
      <c r="N64" s="92">
        <f>SUM(N51:N63)</f>
        <v>10544</v>
      </c>
      <c r="O64" s="184"/>
      <c r="P64" s="92"/>
      <c r="Q64" s="92">
        <f>SUM(Q51:Q63)</f>
        <v>78537</v>
      </c>
      <c r="R64" s="94"/>
      <c r="S64" s="94"/>
      <c r="T64" s="94"/>
      <c r="U64" s="94"/>
      <c r="V64" s="94"/>
      <c r="W64" s="94"/>
      <c r="X64" s="94"/>
      <c r="Y64" s="96">
        <f>SUM(C64:X64)</f>
        <v>149751</v>
      </c>
    </row>
    <row r="65" spans="1:25" s="78" customFormat="1" ht="18" thickBot="1">
      <c r="A65" s="620" t="s">
        <v>5</v>
      </c>
      <c r="B65" s="621"/>
      <c r="C65" s="130">
        <v>100812</v>
      </c>
      <c r="D65" s="97"/>
      <c r="E65" s="96">
        <v>56757</v>
      </c>
      <c r="F65" s="92"/>
      <c r="G65" s="92">
        <v>33087</v>
      </c>
      <c r="H65" s="92">
        <v>37321</v>
      </c>
      <c r="I65" s="96">
        <v>287882.8</v>
      </c>
      <c r="J65" s="92">
        <v>92074</v>
      </c>
      <c r="K65" s="92"/>
      <c r="L65" s="92"/>
      <c r="M65" s="92"/>
      <c r="N65" s="175">
        <v>107680</v>
      </c>
      <c r="O65" s="92">
        <v>96481</v>
      </c>
      <c r="P65" s="92"/>
      <c r="Q65" s="92">
        <v>383228</v>
      </c>
      <c r="R65" s="94"/>
      <c r="S65" s="92"/>
      <c r="T65" s="94"/>
      <c r="U65" s="94"/>
      <c r="V65" s="94"/>
      <c r="W65" s="94"/>
      <c r="X65" s="92"/>
      <c r="Y65" s="96">
        <f>SUM(C65:X65)</f>
        <v>1195322.8</v>
      </c>
    </row>
    <row r="66" spans="1:25" s="119" customFormat="1" ht="17.25">
      <c r="A66" s="117"/>
      <c r="B66" s="117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</row>
    <row r="67" spans="1:25" s="78" customFormat="1" ht="21.75" customHeight="1">
      <c r="A67" s="72" t="s">
        <v>49</v>
      </c>
      <c r="B67" s="73"/>
      <c r="C67" s="576" t="s">
        <v>7</v>
      </c>
      <c r="D67" s="588"/>
      <c r="E67" s="580"/>
      <c r="F67" s="576" t="s">
        <v>9</v>
      </c>
      <c r="G67" s="577"/>
      <c r="H67" s="576" t="s">
        <v>12</v>
      </c>
      <c r="I67" s="577"/>
      <c r="J67" s="576" t="s">
        <v>36</v>
      </c>
      <c r="K67" s="588"/>
      <c r="L67" s="577"/>
      <c r="M67" s="143" t="s">
        <v>52</v>
      </c>
      <c r="N67" s="576" t="s">
        <v>17</v>
      </c>
      <c r="O67" s="588"/>
      <c r="P67" s="588"/>
      <c r="Q67" s="577"/>
      <c r="R67" s="76" t="s">
        <v>32</v>
      </c>
      <c r="S67" s="75" t="s">
        <v>20</v>
      </c>
      <c r="T67" s="576" t="s">
        <v>22</v>
      </c>
      <c r="U67" s="588"/>
      <c r="V67" s="580"/>
      <c r="W67" s="143" t="s">
        <v>68</v>
      </c>
      <c r="X67" s="74" t="s">
        <v>25</v>
      </c>
      <c r="Y67" s="586" t="s">
        <v>2</v>
      </c>
    </row>
    <row r="68" spans="1:25" s="78" customFormat="1" ht="17.25">
      <c r="A68" s="79" t="s">
        <v>3</v>
      </c>
      <c r="B68" s="80"/>
      <c r="C68" s="75" t="s">
        <v>8</v>
      </c>
      <c r="D68" s="75"/>
      <c r="E68" s="75" t="s">
        <v>11</v>
      </c>
      <c r="F68" s="75" t="s">
        <v>10</v>
      </c>
      <c r="G68" s="75" t="s">
        <v>34</v>
      </c>
      <c r="H68" s="75" t="s">
        <v>13</v>
      </c>
      <c r="I68" s="75" t="s">
        <v>14</v>
      </c>
      <c r="J68" s="136" t="s">
        <v>48</v>
      </c>
      <c r="K68" s="75" t="s">
        <v>37</v>
      </c>
      <c r="L68" s="75" t="s">
        <v>40</v>
      </c>
      <c r="M68" s="136" t="s">
        <v>53</v>
      </c>
      <c r="N68" s="75" t="s">
        <v>15</v>
      </c>
      <c r="O68" s="75" t="s">
        <v>16</v>
      </c>
      <c r="P68" s="75" t="s">
        <v>18</v>
      </c>
      <c r="Q68" s="75" t="s">
        <v>19</v>
      </c>
      <c r="R68" s="77" t="s">
        <v>33</v>
      </c>
      <c r="S68" s="77" t="s">
        <v>21</v>
      </c>
      <c r="T68" s="77" t="s">
        <v>23</v>
      </c>
      <c r="U68" s="144" t="s">
        <v>35</v>
      </c>
      <c r="V68" s="144" t="s">
        <v>43</v>
      </c>
      <c r="W68" s="144" t="s">
        <v>69</v>
      </c>
      <c r="X68" s="77" t="s">
        <v>26</v>
      </c>
      <c r="Y68" s="587"/>
    </row>
    <row r="69" spans="1:25" s="78" customFormat="1" ht="17.25">
      <c r="A69" s="99">
        <v>300</v>
      </c>
      <c r="B69" s="80"/>
      <c r="C69" s="100"/>
      <c r="D69" s="100"/>
      <c r="E69" s="101"/>
      <c r="F69" s="101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</row>
    <row r="70" spans="1:25" s="78" customFormat="1" ht="17.25">
      <c r="A70" s="581">
        <v>301</v>
      </c>
      <c r="B70" s="580"/>
      <c r="C70" s="127">
        <v>21926.84</v>
      </c>
      <c r="D70" s="127"/>
      <c r="E70" s="101"/>
      <c r="F70" s="101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264"/>
    </row>
    <row r="71" spans="1:25" s="78" customFormat="1" ht="17.25">
      <c r="A71" s="581">
        <v>302</v>
      </c>
      <c r="B71" s="580"/>
      <c r="C71" s="127">
        <v>1808.25</v>
      </c>
      <c r="D71" s="127"/>
      <c r="E71" s="101"/>
      <c r="F71" s="101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264"/>
    </row>
    <row r="72" spans="1:25" s="78" customFormat="1" ht="17.25">
      <c r="A72" s="581">
        <v>303</v>
      </c>
      <c r="B72" s="580"/>
      <c r="C72" s="128">
        <f>1123.5+1893.9</f>
        <v>3017.4</v>
      </c>
      <c r="D72" s="128"/>
      <c r="E72" s="104"/>
      <c r="F72" s="104"/>
      <c r="G72" s="84"/>
      <c r="H72" s="84"/>
      <c r="I72" s="84"/>
      <c r="J72" s="84"/>
      <c r="K72" s="84"/>
      <c r="L72" s="84"/>
      <c r="M72" s="84"/>
      <c r="N72" s="84"/>
      <c r="O72" s="104"/>
      <c r="P72" s="84"/>
      <c r="Q72" s="84"/>
      <c r="R72" s="84"/>
      <c r="S72" s="84"/>
      <c r="T72" s="84"/>
      <c r="U72" s="84"/>
      <c r="V72" s="84"/>
      <c r="W72" s="84"/>
      <c r="X72" s="84"/>
      <c r="Y72" s="128"/>
    </row>
    <row r="73" spans="1:25" s="78" customFormat="1" ht="17.25">
      <c r="A73" s="581">
        <v>304</v>
      </c>
      <c r="B73" s="580"/>
      <c r="C73" s="140">
        <v>4852</v>
      </c>
      <c r="D73" s="89"/>
      <c r="E73" s="88"/>
      <c r="F73" s="88"/>
      <c r="G73" s="87"/>
      <c r="H73" s="87"/>
      <c r="I73" s="87"/>
      <c r="J73" s="87"/>
      <c r="K73" s="87"/>
      <c r="L73" s="87"/>
      <c r="M73" s="87"/>
      <c r="N73" s="87"/>
      <c r="O73" s="88"/>
      <c r="P73" s="87"/>
      <c r="Q73" s="87"/>
      <c r="R73" s="87"/>
      <c r="S73" s="87"/>
      <c r="T73" s="87"/>
      <c r="U73" s="87"/>
      <c r="V73" s="87"/>
      <c r="W73" s="87"/>
      <c r="X73" s="87"/>
      <c r="Y73" s="90"/>
    </row>
    <row r="74" spans="1:25" s="78" customFormat="1" ht="18" thickBot="1">
      <c r="A74" s="581">
        <v>305</v>
      </c>
      <c r="B74" s="580"/>
      <c r="C74" s="120"/>
      <c r="D74" s="120"/>
      <c r="E74" s="120"/>
      <c r="F74" s="120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121"/>
    </row>
    <row r="75" spans="1:25" s="78" customFormat="1" ht="18" thickBot="1">
      <c r="A75" s="620" t="s">
        <v>4</v>
      </c>
      <c r="B75" s="621"/>
      <c r="C75" s="129">
        <f>SUM(C70:C74)</f>
        <v>31604.49</v>
      </c>
      <c r="D75" s="129"/>
      <c r="E75" s="122"/>
      <c r="F75" s="122"/>
      <c r="G75" s="123"/>
      <c r="H75" s="123"/>
      <c r="I75" s="123"/>
      <c r="J75" s="123"/>
      <c r="K75" s="123"/>
      <c r="L75" s="123"/>
      <c r="M75" s="123"/>
      <c r="N75" s="123"/>
      <c r="O75" s="122"/>
      <c r="P75" s="123"/>
      <c r="Q75" s="123"/>
      <c r="R75" s="124"/>
      <c r="S75" s="124"/>
      <c r="T75" s="124"/>
      <c r="U75" s="124"/>
      <c r="V75" s="124"/>
      <c r="W75" s="124"/>
      <c r="X75" s="124"/>
      <c r="Y75" s="129">
        <f>SUM(C75:X75)</f>
        <v>31604.49</v>
      </c>
    </row>
    <row r="76" spans="1:25" s="78" customFormat="1" ht="18" thickBot="1">
      <c r="A76" s="620" t="s">
        <v>5</v>
      </c>
      <c r="B76" s="621"/>
      <c r="C76" s="130">
        <v>259946.4</v>
      </c>
      <c r="D76" s="130"/>
      <c r="E76" s="92"/>
      <c r="F76" s="92"/>
      <c r="G76" s="93"/>
      <c r="H76" s="93"/>
      <c r="I76" s="93"/>
      <c r="J76" s="93"/>
      <c r="K76" s="93"/>
      <c r="L76" s="93"/>
      <c r="M76" s="93"/>
      <c r="N76" s="93"/>
      <c r="O76" s="92"/>
      <c r="P76" s="93"/>
      <c r="Q76" s="93"/>
      <c r="R76" s="98"/>
      <c r="S76" s="98"/>
      <c r="T76" s="98"/>
      <c r="U76" s="98"/>
      <c r="V76" s="98"/>
      <c r="W76" s="98"/>
      <c r="X76" s="98"/>
      <c r="Y76" s="96">
        <f>SUM(C76:X76)</f>
        <v>259946.4</v>
      </c>
    </row>
    <row r="77" spans="1:25" s="78" customFormat="1" ht="17.25">
      <c r="A77" s="81">
        <v>400</v>
      </c>
      <c r="B77" s="82"/>
      <c r="C77" s="83"/>
      <c r="D77" s="83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5"/>
    </row>
    <row r="78" spans="1:25" s="78" customFormat="1" ht="18" thickBot="1">
      <c r="A78" s="576">
        <v>403</v>
      </c>
      <c r="B78" s="577"/>
      <c r="C78" s="86"/>
      <c r="D78" s="86"/>
      <c r="E78" s="87"/>
      <c r="F78" s="87"/>
      <c r="G78" s="87"/>
      <c r="H78" s="87"/>
      <c r="I78" s="181"/>
      <c r="J78" s="87"/>
      <c r="K78" s="181"/>
      <c r="L78" s="87"/>
      <c r="M78" s="87"/>
      <c r="N78" s="87"/>
      <c r="O78" s="89"/>
      <c r="P78" s="87"/>
      <c r="Q78" s="87"/>
      <c r="R78" s="87"/>
      <c r="S78" s="181"/>
      <c r="T78" s="181"/>
      <c r="U78" s="181"/>
      <c r="V78" s="88"/>
      <c r="W78" s="88"/>
      <c r="X78" s="87"/>
      <c r="Y78" s="90"/>
    </row>
    <row r="79" spans="1:25" s="78" customFormat="1" ht="18" thickBot="1">
      <c r="A79" s="620" t="s">
        <v>4</v>
      </c>
      <c r="B79" s="621"/>
      <c r="C79" s="182"/>
      <c r="D79" s="182"/>
      <c r="E79" s="96"/>
      <c r="F79" s="96"/>
      <c r="G79" s="96"/>
      <c r="H79" s="96"/>
      <c r="I79" s="175"/>
      <c r="J79" s="96"/>
      <c r="K79" s="175"/>
      <c r="L79" s="96"/>
      <c r="M79" s="96"/>
      <c r="N79" s="96"/>
      <c r="O79" s="96"/>
      <c r="P79" s="96"/>
      <c r="Q79" s="96"/>
      <c r="R79" s="95"/>
      <c r="S79" s="183"/>
      <c r="T79" s="183"/>
      <c r="U79" s="183"/>
      <c r="V79" s="183"/>
      <c r="W79" s="183"/>
      <c r="X79" s="95"/>
      <c r="Y79" s="175"/>
    </row>
    <row r="80" spans="1:25" s="78" customFormat="1" ht="18" thickBot="1">
      <c r="A80" s="620" t="s">
        <v>5</v>
      </c>
      <c r="B80" s="621"/>
      <c r="C80" s="97">
        <v>25000</v>
      </c>
      <c r="D80" s="97"/>
      <c r="E80" s="93"/>
      <c r="F80" s="93"/>
      <c r="G80" s="93"/>
      <c r="H80" s="93"/>
      <c r="I80" s="92">
        <v>102752</v>
      </c>
      <c r="J80" s="92"/>
      <c r="K80" s="176"/>
      <c r="L80" s="93"/>
      <c r="M80" s="93"/>
      <c r="N80" s="93"/>
      <c r="O80" s="96"/>
      <c r="P80" s="93"/>
      <c r="Q80" s="92"/>
      <c r="R80" s="98"/>
      <c r="S80" s="94">
        <v>5000</v>
      </c>
      <c r="T80" s="94">
        <v>10000</v>
      </c>
      <c r="U80" s="94">
        <v>5000</v>
      </c>
      <c r="V80" s="94"/>
      <c r="W80" s="94"/>
      <c r="X80" s="98"/>
      <c r="Y80" s="96">
        <f>SUM(C80:X80)</f>
        <v>147752</v>
      </c>
    </row>
    <row r="81" spans="1:25" s="78" customFormat="1" ht="17.25">
      <c r="A81" s="589">
        <v>450</v>
      </c>
      <c r="B81" s="590"/>
      <c r="C81" s="86"/>
      <c r="D81" s="86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90"/>
    </row>
    <row r="82" spans="1:25" s="78" customFormat="1" ht="17.25">
      <c r="A82" s="576">
        <v>451</v>
      </c>
      <c r="B82" s="577"/>
      <c r="C82" s="86"/>
      <c r="D82" s="86"/>
      <c r="E82" s="87"/>
      <c r="F82" s="87"/>
      <c r="G82" s="87"/>
      <c r="H82" s="87"/>
      <c r="I82" s="87"/>
      <c r="J82" s="181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90"/>
    </row>
    <row r="83" spans="1:25" s="78" customFormat="1" ht="17.25">
      <c r="A83" s="576">
        <v>453</v>
      </c>
      <c r="B83" s="577"/>
      <c r="C83" s="86"/>
      <c r="D83" s="86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90"/>
    </row>
    <row r="84" spans="1:25" s="78" customFormat="1" ht="17.25">
      <c r="A84" s="576">
        <v>456</v>
      </c>
      <c r="B84" s="577"/>
      <c r="C84" s="86"/>
      <c r="D84" s="86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90"/>
    </row>
    <row r="85" spans="1:25" s="78" customFormat="1" ht="17.25">
      <c r="A85" s="576">
        <v>457</v>
      </c>
      <c r="B85" s="577"/>
      <c r="C85" s="86"/>
      <c r="D85" s="86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8"/>
      <c r="R85" s="87"/>
      <c r="S85" s="87"/>
      <c r="T85" s="87"/>
      <c r="U85" s="87"/>
      <c r="V85" s="87"/>
      <c r="W85" s="87"/>
      <c r="X85" s="87"/>
      <c r="Y85" s="90"/>
    </row>
    <row r="86" spans="1:25" s="78" customFormat="1" ht="17.25">
      <c r="A86" s="576">
        <v>466</v>
      </c>
      <c r="B86" s="577"/>
      <c r="C86" s="86"/>
      <c r="D86" s="86"/>
      <c r="E86" s="181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8"/>
      <c r="R86" s="87"/>
      <c r="S86" s="87"/>
      <c r="T86" s="87"/>
      <c r="U86" s="87"/>
      <c r="V86" s="87"/>
      <c r="W86" s="87"/>
      <c r="X86" s="87"/>
      <c r="Y86" s="90"/>
    </row>
    <row r="87" spans="1:25" s="78" customFormat="1" ht="18" thickBot="1">
      <c r="A87" s="576">
        <v>468</v>
      </c>
      <c r="B87" s="577"/>
      <c r="C87" s="86">
        <f>16310+9750</f>
        <v>26060</v>
      </c>
      <c r="D87" s="86"/>
      <c r="E87" s="87"/>
      <c r="F87" s="181">
        <v>6760</v>
      </c>
      <c r="G87" s="87"/>
      <c r="H87" s="87"/>
      <c r="I87" s="87"/>
      <c r="J87" s="181">
        <v>16750</v>
      </c>
      <c r="K87" s="87"/>
      <c r="L87" s="87"/>
      <c r="M87" s="87"/>
      <c r="N87" s="87"/>
      <c r="O87" s="87"/>
      <c r="P87" s="87"/>
      <c r="Q87" s="88"/>
      <c r="R87" s="87"/>
      <c r="S87" s="87"/>
      <c r="T87" s="87"/>
      <c r="U87" s="87"/>
      <c r="V87" s="87"/>
      <c r="W87" s="87"/>
      <c r="X87" s="87"/>
      <c r="Y87" s="90"/>
    </row>
    <row r="88" spans="1:25" s="78" customFormat="1" ht="18" thickBot="1">
      <c r="A88" s="620" t="s">
        <v>4</v>
      </c>
      <c r="B88" s="621"/>
      <c r="C88" s="184">
        <f>SUM(C87)</f>
        <v>26060</v>
      </c>
      <c r="D88" s="184"/>
      <c r="E88" s="176"/>
      <c r="F88" s="176">
        <f>SUM(F87)</f>
        <v>6760</v>
      </c>
      <c r="G88" s="93"/>
      <c r="H88" s="93"/>
      <c r="I88" s="93"/>
      <c r="J88" s="176">
        <f>SUM(J87)</f>
        <v>16750</v>
      </c>
      <c r="K88" s="93"/>
      <c r="L88" s="93"/>
      <c r="M88" s="93"/>
      <c r="N88" s="93"/>
      <c r="O88" s="93"/>
      <c r="P88" s="93"/>
      <c r="Q88" s="184"/>
      <c r="R88" s="94"/>
      <c r="S88" s="94"/>
      <c r="T88" s="94"/>
      <c r="U88" s="94"/>
      <c r="V88" s="94"/>
      <c r="W88" s="94"/>
      <c r="X88" s="94"/>
      <c r="Y88" s="92">
        <f>SUM(C88:X88)</f>
        <v>49570</v>
      </c>
    </row>
    <row r="89" spans="1:25" s="78" customFormat="1" ht="18" thickBot="1">
      <c r="A89" s="620" t="s">
        <v>5</v>
      </c>
      <c r="B89" s="621"/>
      <c r="C89" s="97">
        <v>124060</v>
      </c>
      <c r="D89" s="97"/>
      <c r="E89" s="176"/>
      <c r="F89" s="176">
        <v>80030</v>
      </c>
      <c r="G89" s="176">
        <v>35000</v>
      </c>
      <c r="H89" s="176">
        <v>5750</v>
      </c>
      <c r="I89" s="93"/>
      <c r="J89" s="176">
        <v>183820</v>
      </c>
      <c r="K89" s="176"/>
      <c r="L89" s="93"/>
      <c r="M89" s="93"/>
      <c r="N89" s="176"/>
      <c r="O89" s="93"/>
      <c r="P89" s="93"/>
      <c r="Q89" s="92">
        <v>70000</v>
      </c>
      <c r="R89" s="98"/>
      <c r="S89" s="98"/>
      <c r="T89" s="98"/>
      <c r="U89" s="98"/>
      <c r="V89" s="98"/>
      <c r="W89" s="98"/>
      <c r="X89" s="98"/>
      <c r="Y89" s="92">
        <f>SUM(C89:X89)</f>
        <v>498660</v>
      </c>
    </row>
    <row r="90" spans="1:25" s="78" customFormat="1" ht="17.25">
      <c r="A90" s="99">
        <v>500</v>
      </c>
      <c r="B90" s="80"/>
      <c r="C90" s="100"/>
      <c r="D90" s="100"/>
      <c r="E90" s="101"/>
      <c r="F90" s="101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3"/>
    </row>
    <row r="91" spans="1:25" s="78" customFormat="1" ht="17.25">
      <c r="A91" s="581">
        <v>512</v>
      </c>
      <c r="B91" s="580"/>
      <c r="C91" s="105"/>
      <c r="D91" s="105"/>
      <c r="E91" s="106"/>
      <c r="F91" s="106"/>
      <c r="G91" s="108"/>
      <c r="H91" s="108"/>
      <c r="I91" s="108"/>
      <c r="J91" s="108"/>
      <c r="K91" s="108"/>
      <c r="L91" s="108"/>
      <c r="M91" s="108"/>
      <c r="N91" s="261"/>
      <c r="O91" s="108"/>
      <c r="P91" s="108"/>
      <c r="Q91" s="108"/>
      <c r="R91" s="108"/>
      <c r="S91" s="108"/>
      <c r="T91" s="108"/>
      <c r="U91" s="108"/>
      <c r="V91" s="108"/>
      <c r="W91" s="187">
        <v>483500</v>
      </c>
      <c r="X91" s="108"/>
      <c r="Y91" s="107"/>
    </row>
    <row r="92" spans="1:25" s="78" customFormat="1" ht="18" thickBot="1">
      <c r="A92" s="581">
        <v>526</v>
      </c>
      <c r="B92" s="580"/>
      <c r="C92" s="120"/>
      <c r="D92" s="241"/>
      <c r="E92" s="120"/>
      <c r="F92" s="120"/>
      <c r="G92" s="91"/>
      <c r="H92" s="91"/>
      <c r="I92" s="91"/>
      <c r="J92" s="91"/>
      <c r="K92" s="91"/>
      <c r="L92" s="91"/>
      <c r="M92" s="91"/>
      <c r="N92" s="121"/>
      <c r="O92" s="120"/>
      <c r="P92" s="91"/>
      <c r="Q92" s="91"/>
      <c r="R92" s="91"/>
      <c r="S92" s="91"/>
      <c r="T92" s="91"/>
      <c r="U92" s="91"/>
      <c r="V92" s="91"/>
      <c r="W92" s="91"/>
      <c r="X92" s="91"/>
      <c r="Y92" s="121"/>
    </row>
    <row r="93" spans="1:25" s="78" customFormat="1" ht="18" thickBot="1">
      <c r="A93" s="620" t="s">
        <v>4</v>
      </c>
      <c r="B93" s="621"/>
      <c r="C93" s="122"/>
      <c r="D93" s="122"/>
      <c r="E93" s="122"/>
      <c r="F93" s="122"/>
      <c r="G93" s="123"/>
      <c r="H93" s="123"/>
      <c r="I93" s="123"/>
      <c r="J93" s="123"/>
      <c r="K93" s="123"/>
      <c r="L93" s="123"/>
      <c r="M93" s="123"/>
      <c r="N93" s="126"/>
      <c r="O93" s="122"/>
      <c r="P93" s="123"/>
      <c r="Q93" s="123"/>
      <c r="R93" s="124"/>
      <c r="S93" s="124"/>
      <c r="T93" s="124"/>
      <c r="U93" s="124"/>
      <c r="V93" s="124"/>
      <c r="W93" s="512">
        <f>SUM(W91:W92)</f>
        <v>483500</v>
      </c>
      <c r="X93" s="124"/>
      <c r="Y93" s="126">
        <f>SUM(W93:X93)</f>
        <v>483500</v>
      </c>
    </row>
    <row r="94" spans="1:25" s="78" customFormat="1" ht="18" thickBot="1">
      <c r="A94" s="620" t="s">
        <v>5</v>
      </c>
      <c r="B94" s="621"/>
      <c r="C94" s="535"/>
      <c r="D94" s="97"/>
      <c r="E94" s="92"/>
      <c r="F94" s="92"/>
      <c r="G94" s="93"/>
      <c r="H94" s="93"/>
      <c r="I94" s="93"/>
      <c r="J94" s="96"/>
      <c r="K94" s="93"/>
      <c r="L94" s="93"/>
      <c r="M94" s="93"/>
      <c r="N94" s="534">
        <v>13000</v>
      </c>
      <c r="O94" s="92"/>
      <c r="P94" s="93"/>
      <c r="Q94" s="93"/>
      <c r="R94" s="98"/>
      <c r="S94" s="98"/>
      <c r="T94" s="98"/>
      <c r="U94" s="98"/>
      <c r="V94" s="98"/>
      <c r="W94" s="95">
        <v>483500</v>
      </c>
      <c r="X94" s="98"/>
      <c r="Y94" s="534">
        <f>SUM(M94:X94)</f>
        <v>496500</v>
      </c>
    </row>
    <row r="95" spans="1:26" s="78" customFormat="1" ht="17.25">
      <c r="A95" s="623"/>
      <c r="B95" s="623"/>
      <c r="C95" s="118"/>
      <c r="D95" s="118"/>
      <c r="E95" s="118"/>
      <c r="F95" s="118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</row>
    <row r="96" spans="1:26" s="78" customFormat="1" ht="21.75">
      <c r="A96" s="622"/>
      <c r="B96" s="622"/>
      <c r="C96" s="118"/>
      <c r="D96" s="118"/>
      <c r="E96" s="118"/>
      <c r="F96" s="118"/>
      <c r="G96" s="119"/>
      <c r="H96" s="119"/>
      <c r="I96" s="119"/>
      <c r="J96" s="119"/>
      <c r="K96" s="119"/>
      <c r="L96" s="9"/>
      <c r="M96" s="9"/>
      <c r="N96" s="9"/>
      <c r="O96" s="234"/>
      <c r="P96" s="234"/>
      <c r="Q96" s="9"/>
      <c r="R96" s="234"/>
      <c r="S96" s="119"/>
      <c r="T96" s="118"/>
      <c r="U96" s="118"/>
      <c r="V96" s="119"/>
      <c r="W96" s="119"/>
      <c r="X96" s="119"/>
      <c r="Y96" s="119"/>
      <c r="Z96" s="119"/>
    </row>
    <row r="97" spans="1:26" s="78" customFormat="1" ht="21.75">
      <c r="A97" s="626"/>
      <c r="B97" s="626"/>
      <c r="C97" s="118"/>
      <c r="D97" s="118"/>
      <c r="E97" s="118"/>
      <c r="F97" s="118"/>
      <c r="G97" s="119"/>
      <c r="H97" s="119"/>
      <c r="I97" s="119"/>
      <c r="J97" s="119"/>
      <c r="K97" s="119"/>
      <c r="L97" s="9"/>
      <c r="M97" s="9"/>
      <c r="N97" s="9"/>
      <c r="O97" s="234"/>
      <c r="P97" s="234"/>
      <c r="Q97" s="9"/>
      <c r="R97" s="119"/>
      <c r="S97" s="119"/>
      <c r="T97" s="118"/>
      <c r="U97" s="118"/>
      <c r="V97" s="119"/>
      <c r="W97" s="119"/>
      <c r="X97" s="119"/>
      <c r="Y97" s="119"/>
      <c r="Z97" s="119"/>
    </row>
    <row r="98" spans="1:25" s="78" customFormat="1" ht="21.75">
      <c r="A98" s="626"/>
      <c r="B98" s="626"/>
      <c r="C98" s="118"/>
      <c r="D98" s="118"/>
      <c r="E98" s="118"/>
      <c r="F98" s="118"/>
      <c r="G98" s="119"/>
      <c r="H98" s="119"/>
      <c r="I98" s="119"/>
      <c r="J98" s="119"/>
      <c r="K98" s="119"/>
      <c r="L98" s="9"/>
      <c r="M98" s="493"/>
      <c r="N98" s="493"/>
      <c r="O98" s="234"/>
      <c r="P98" s="234"/>
      <c r="Q98" s="9"/>
      <c r="R98" s="119"/>
      <c r="S98" s="119"/>
      <c r="T98" s="118"/>
      <c r="U98" s="118"/>
      <c r="V98" s="119"/>
      <c r="W98" s="119"/>
      <c r="X98" s="119"/>
      <c r="Y98" s="234"/>
    </row>
  </sheetData>
  <mergeCells count="101">
    <mergeCell ref="A91:B91"/>
    <mergeCell ref="A94:B94"/>
    <mergeCell ref="J4:L4"/>
    <mergeCell ref="J32:L32"/>
    <mergeCell ref="J67:L67"/>
    <mergeCell ref="A92:B92"/>
    <mergeCell ref="A93:B93"/>
    <mergeCell ref="A86:B86"/>
    <mergeCell ref="A87:B87"/>
    <mergeCell ref="A88:B88"/>
    <mergeCell ref="A89:B89"/>
    <mergeCell ref="A82:B82"/>
    <mergeCell ref="A83:B83"/>
    <mergeCell ref="A84:B84"/>
    <mergeCell ref="A85:B85"/>
    <mergeCell ref="A78:B78"/>
    <mergeCell ref="A79:B79"/>
    <mergeCell ref="A80:B80"/>
    <mergeCell ref="A81:B81"/>
    <mergeCell ref="A72:B72"/>
    <mergeCell ref="A74:B74"/>
    <mergeCell ref="A75:B75"/>
    <mergeCell ref="A76:B76"/>
    <mergeCell ref="A73:B73"/>
    <mergeCell ref="T67:V67"/>
    <mergeCell ref="Y67:Y68"/>
    <mergeCell ref="A70:B70"/>
    <mergeCell ref="A71:B71"/>
    <mergeCell ref="C67:E67"/>
    <mergeCell ref="F67:G67"/>
    <mergeCell ref="H67:I67"/>
    <mergeCell ref="N67:Q67"/>
    <mergeCell ref="A61:B61"/>
    <mergeCell ref="A62:B62"/>
    <mergeCell ref="A64:B64"/>
    <mergeCell ref="A65:B65"/>
    <mergeCell ref="A63:B63"/>
    <mergeCell ref="A56:B56"/>
    <mergeCell ref="A57:B57"/>
    <mergeCell ref="A58:B58"/>
    <mergeCell ref="A60:B60"/>
    <mergeCell ref="A59:B59"/>
    <mergeCell ref="A51:B51"/>
    <mergeCell ref="A52:B52"/>
    <mergeCell ref="A53:B53"/>
    <mergeCell ref="A55:B55"/>
    <mergeCell ref="A54:B54"/>
    <mergeCell ref="A46:B46"/>
    <mergeCell ref="A47:B47"/>
    <mergeCell ref="A48:B48"/>
    <mergeCell ref="A49:B49"/>
    <mergeCell ref="A41:B41"/>
    <mergeCell ref="A42:B42"/>
    <mergeCell ref="A44:B44"/>
    <mergeCell ref="A45:B45"/>
    <mergeCell ref="A37:B37"/>
    <mergeCell ref="A38:B38"/>
    <mergeCell ref="A39:B39"/>
    <mergeCell ref="A40:B40"/>
    <mergeCell ref="T32:V32"/>
    <mergeCell ref="Y32:Y33"/>
    <mergeCell ref="A35:B35"/>
    <mergeCell ref="A36:B36"/>
    <mergeCell ref="C32:E32"/>
    <mergeCell ref="F32:G32"/>
    <mergeCell ref="H32:I32"/>
    <mergeCell ref="N32:Q32"/>
    <mergeCell ref="A27:B27"/>
    <mergeCell ref="A28:B28"/>
    <mergeCell ref="A29:B29"/>
    <mergeCell ref="A30:B30"/>
    <mergeCell ref="A22:B22"/>
    <mergeCell ref="A23:B23"/>
    <mergeCell ref="A24:B24"/>
    <mergeCell ref="A25:B25"/>
    <mergeCell ref="A17:B17"/>
    <mergeCell ref="A18:B18"/>
    <mergeCell ref="A19:B19"/>
    <mergeCell ref="A20:B20"/>
    <mergeCell ref="A12:B12"/>
    <mergeCell ref="A13:B13"/>
    <mergeCell ref="A15:B15"/>
    <mergeCell ref="A16:B16"/>
    <mergeCell ref="A7:B7"/>
    <mergeCell ref="A8:B8"/>
    <mergeCell ref="A9:B9"/>
    <mergeCell ref="A11:B11"/>
    <mergeCell ref="A10:B10"/>
    <mergeCell ref="A1:Y1"/>
    <mergeCell ref="A2:Y2"/>
    <mergeCell ref="A3:Y3"/>
    <mergeCell ref="C4:E4"/>
    <mergeCell ref="F4:G4"/>
    <mergeCell ref="H4:I4"/>
    <mergeCell ref="N4:Q4"/>
    <mergeCell ref="T4:V4"/>
    <mergeCell ref="Y4:Y5"/>
    <mergeCell ref="A95:B95"/>
    <mergeCell ref="A96:B96"/>
    <mergeCell ref="A97:B97"/>
    <mergeCell ref="A98:B98"/>
  </mergeCells>
  <printOptions/>
  <pageMargins left="0.16" right="0.15" top="0.38" bottom="0.17" header="0.23" footer="0.1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pai</dc:creator>
  <cp:keywords/>
  <dc:description/>
  <cp:lastModifiedBy>kkkkk</cp:lastModifiedBy>
  <cp:lastPrinted>2012-08-01T08:19:47Z</cp:lastPrinted>
  <dcterms:created xsi:type="dcterms:W3CDTF">2002-07-16T02:51:07Z</dcterms:created>
  <dcterms:modified xsi:type="dcterms:W3CDTF">2012-08-01T08:37:11Z</dcterms:modified>
  <cp:category/>
  <cp:version/>
  <cp:contentType/>
  <cp:contentStatus/>
</cp:coreProperties>
</file>